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jirin\Documents\"/>
    </mc:Choice>
  </mc:AlternateContent>
  <xr:revisionPtr revIDLastSave="0" documentId="13_ncr:1_{B3FCC876-4442-405F-97A0-763C40FB62ED}" xr6:coauthVersionLast="46" xr6:coauthVersionMax="46" xr10:uidLastSave="{00000000-0000-0000-0000-000000000000}"/>
  <bookViews>
    <workbookView xWindow="-120" yWindow="-120" windowWidth="29040" windowHeight="1644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ode">Translations!$A$66:$A$108</definedName>
    <definedName name="speciesChoiceExplanation_instr">Translations!#REF!</definedName>
    <definedName name="speciesChoiceExplanation_label">Translations!$B$147</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<sst xmlns="http://schemas.openxmlformats.org/spreadsheetml/2006/main" count="5249" uniqueCount="4953">
  <si>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</si>
  <si>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</si>
  <si>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</si>
  <si>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</si>
  <si>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</si>
  <si>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</si>
  <si>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</si>
  <si>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</si>
  <si>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</si>
  <si>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</si>
  <si>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</si>
  <si>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</si>
  <si>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</si>
  <si>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</si>
  <si>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</si>
  <si>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</si>
  <si>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</si>
  <si>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</si>
  <si>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</si>
  <si>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</si>
  <si>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</si>
  <si>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</si>
  <si>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</si>
  <si>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</si>
  <si>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</si>
  <si>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</si>
  <si>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</si>
  <si>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</si>
  <si>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</si>
  <si>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</si>
  <si>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</si>
  <si>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</si>
  <si>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</si>
  <si>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</si>
  <si>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</si>
  <si>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</si>
  <si>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</si>
  <si>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</si>
  <si>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</si>
  <si>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</si>
  <si>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</si>
  <si>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</si>
  <si>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</si>
  <si>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</si>
  <si>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</si>
  <si>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</si>
  <si>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</si>
  <si>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</si>
  <si>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</si>
  <si>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</si>
  <si>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</si>
  <si>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</si>
  <si>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</si>
  <si>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</si>
  <si>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</si>
  <si>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</si>
  <si>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</si>
  <si>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</si>
  <si>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</si>
  <si>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</si>
  <si>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</si>
  <si>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</si>
  <si>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</si>
  <si>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</si>
  <si>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</si>
  <si>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</si>
  <si>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</si>
  <si>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</si>
  <si>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</si>
  <si>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</si>
  <si>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</si>
  <si>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</si>
  <si>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</si>
  <si>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</si>
  <si>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</si>
  <si>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</si>
  <si>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</si>
  <si>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</si>
  <si>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</si>
  <si>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</si>
  <si>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</si>
  <si>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</si>
  <si>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</si>
  <si>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</si>
  <si>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</si>
  <si>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</si>
  <si>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</si>
  <si>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</si>
  <si>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</si>
  <si>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</si>
  <si>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</si>
  <si>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</si>
  <si>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</si>
  <si>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</si>
  <si>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</si>
  <si>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</si>
  <si>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</si>
  <si>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</si>
  <si>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</si>
  <si>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</si>
  <si>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</si>
  <si>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</si>
  <si>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</si>
  <si>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</si>
  <si>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</si>
  <si>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</si>
  <si>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</si>
  <si>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</si>
  <si>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</si>
  <si>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</si>
  <si>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</si>
  <si>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</si>
  <si>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</si>
  <si>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</si>
  <si>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</si>
  <si>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</si>
  <si>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</si>
  <si>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</si>
  <si>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</si>
  <si>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</si>
  <si>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</si>
  <si>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</si>
  <si>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</si>
  <si>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</si>
  <si>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</si>
  <si>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</si>
  <si>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</si>
  <si>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</si>
  <si>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</si>
  <si>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</si>
  <si>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</si>
  <si>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</si>
  <si>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</si>
  <si>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</si>
  <si>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</si>
  <si>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</si>
  <si>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</si>
  <si>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</si>
  <si>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</si>
  <si>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</si>
  <si>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</si>
  <si>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</si>
  <si>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</si>
  <si>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</si>
  <si>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</si>
  <si>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</si>
  <si>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</si>
  <si>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</si>
  <si>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</si>
  <si>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</si>
  <si>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</si>
  <si>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</si>
  <si>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</si>
  <si>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</si>
  <si>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</si>
  <si>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</si>
  <si>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</si>
  <si>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</si>
  <si>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</si>
  <si>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</si>
  <si>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</si>
  <si>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</si>
  <si>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</si>
  <si>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</si>
  <si>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</si>
  <si>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</si>
  <si>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</si>
  <si>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</si>
  <si>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</si>
  <si>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</si>
  <si>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</si>
  <si>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</si>
  <si>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</si>
  <si>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</si>
  <si>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</si>
  <si>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</si>
  <si>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</si>
  <si>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</si>
  <si>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</si>
  <si>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</si>
  <si>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</si>
  <si>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</si>
  <si>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</si>
  <si>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</si>
  <si>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</si>
  <si>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</si>
  <si>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</si>
  <si>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</si>
  <si>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</si>
  <si>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</si>
  <si>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</si>
  <si>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</si>
  <si>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</si>
  <si>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</si>
  <si>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</si>
  <si>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</si>
  <si>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</si>
  <si>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</si>
  <si>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</si>
  <si>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</si>
  <si>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</si>
  <si>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</si>
  <si>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</si>
  <si>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</si>
  <si>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</si>
  <si>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</si>
  <si>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</si>
  <si>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</si>
  <si>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</si>
  <si>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</si>
  <si>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</si>
  <si>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</si>
  <si>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</si>
  <si>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</si>
  <si>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</si>
  <si>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</si>
  <si>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</si>
  <si>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</si>
  <si>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</si>
  <si>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</si>
  <si>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</si>
  <si>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</si>
  <si>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</si>
  <si>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</si>
  <si>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</si>
  <si>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</si>
  <si>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</si>
  <si>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</si>
  <si>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</si>
  <si>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</si>
  <si>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</si>
  <si>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</si>
  <si>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</si>
  <si>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</si>
  <si>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</si>
  <si>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</si>
  <si>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</si>
  <si>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</si>
  <si>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</si>
  <si>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</si>
  <si>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</si>
  <si>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</si>
  <si>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</si>
  <si>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</si>
  <si>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</si>
  <si>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</si>
  <si>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</si>
  <si>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</si>
  <si>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</si>
  <si>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</si>
  <si>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</si>
  <si>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</si>
  <si>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</si>
  <si>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</si>
  <si>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</si>
  <si>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</si>
  <si>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</si>
  <si>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</si>
  <si>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</si>
  <si>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</si>
  <si>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</si>
  <si>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</si>
  <si>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</si>
  <si>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</si>
  <si>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</si>
  <si>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</si>
  <si>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</si>
  <si>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</si>
  <si>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</si>
  <si>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</si>
  <si>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</si>
  <si>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</si>
  <si>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</si>
  <si>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</si>
  <si>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</si>
  <si>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</si>
  <si>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</si>
  <si>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</si>
  <si>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</si>
  <si>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</si>
  <si>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</si>
  <si>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</si>
  <si>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</si>
  <si>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</si>
  <si>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</si>
  <si>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</si>
  <si>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</si>
  <si>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</si>
  <si>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</si>
  <si>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</si>
  <si>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</si>
  <si>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</si>
  <si>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</si>
  <si>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</si>
  <si>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</si>
  <si>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</si>
  <si>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</si>
  <si>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</si>
  <si>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</si>
  <si>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</si>
  <si>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</si>
  <si>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</si>
  <si>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</si>
  <si>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</si>
  <si>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</si>
  <si>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</si>
  <si>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</si>
  <si>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</si>
  <si>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</si>
  <si>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</si>
  <si>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</si>
  <si>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</si>
  <si>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</si>
  <si>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</si>
  <si>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</si>
  <si>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</si>
  <si>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</si>
  <si>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</si>
  <si>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</si>
  <si>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</si>
  <si>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</si>
  <si>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</si>
  <si>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</si>
  <si>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</si>
  <si>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</si>
  <si>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</si>
  <si>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</si>
  <si>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</si>
  <si>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</si>
  <si>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</si>
  <si>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</si>
  <si>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</si>
  <si>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</si>
  <si>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</si>
  <si>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</si>
  <si>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</si>
  <si>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</si>
  <si>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</si>
  <si>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</si>
  <si>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</si>
  <si>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</si>
  <si>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</si>
  <si>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</si>
  <si>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</si>
  <si>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</si>
  <si>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</si>
  <si>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</si>
  <si>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</si>
  <si>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</si>
  <si>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</si>
  <si>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</si>
  <si>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</si>
  <si>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</si>
  <si>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</si>
  <si>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</si>
  <si>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</si>
  <si>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</si>
  <si>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</si>
  <si>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</si>
  <si>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</si>
  <si>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</si>
  <si>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</si>
  <si>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</si>
  <si>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</si>
  <si>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</si>
  <si>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</si>
  <si>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</si>
  <si>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</si>
  <si>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</si>
  <si>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</si>
  <si>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</si>
  <si>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</si>
  <si>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</si>
  <si>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</si>
  <si>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</si>
  <si>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</si>
  <si>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</si>
  <si>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</si>
  <si>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</si>
  <si>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</si>
  <si>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</si>
  <si>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</si>
  <si>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</si>
  <si>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</si>
  <si>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</si>
  <si>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</si>
  <si>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</si>
  <si>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</si>
  <si>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</si>
  <si>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</si>
  <si>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</si>
  <si>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</si>
  <si>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</si>
  <si>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</si>
  <si>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</si>
  <si>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</si>
  <si>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</si>
  <si>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</si>
  <si>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</si>
  <si>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</si>
  <si>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</si>
  <si>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</si>
  <si>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</si>
  <si>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</si>
  <si>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</si>
  <si>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</si>
  <si>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</si>
  <si>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</si>
  <si>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</si>
  <si>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</si>
  <si>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</si>
  <si>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</si>
  <si>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</si>
  <si>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</si>
  <si>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</si>
  <si>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</si>
  <si>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</si>
  <si>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</si>
  <si>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</si>
  <si>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</si>
  <si>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</si>
  <si>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</si>
  <si>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</si>
  <si>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</si>
  <si>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</si>
  <si>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</si>
  <si>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</si>
  <si>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</si>
  <si>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</si>
  <si>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</si>
  <si>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</si>
  <si>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</si>
  <si>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</si>
  <si>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</si>
  <si>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</si>
  <si>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</si>
  <si>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</si>
  <si>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</si>
  <si>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</si>
  <si>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</si>
  <si>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</si>
  <si>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</si>
  <si>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</si>
  <si>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</si>
  <si>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</si>
  <si>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</si>
  <si>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</si>
  <si>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</si>
  <si>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</si>
  <si>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</si>
  <si>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</si>
  <si>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</si>
  <si>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</si>
  <si>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</si>
  <si>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</si>
  <si>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</si>
  <si>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</si>
  <si>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</si>
  <si>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</si>
  <si>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</si>
  <si>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</si>
  <si>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</si>
  <si>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</si>
  <si>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</si>
  <si>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</si>
  <si>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</si>
  <si>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</si>
  <si>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</si>
  <si>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</si>
  <si>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</si>
  <si>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</si>
  <si>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</si>
  <si>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</si>
  <si>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</si>
  <si>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</si>
  <si>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</si>
  <si>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</si>
  <si>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</si>
  <si>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</si>
  <si>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</si>
  <si>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</si>
  <si>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</si>
  <si>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</si>
  <si>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</si>
  <si>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</si>
  <si>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</si>
  <si>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</si>
  <si>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</si>
  <si>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</si>
  <si>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</si>
  <si>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</si>
  <si>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</si>
  <si>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</si>
  <si>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</si>
  <si>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</si>
  <si>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</si>
  <si>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</si>
  <si>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</si>
  <si>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</si>
  <si>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</si>
  <si>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</si>
  <si>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</si>
  <si>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</si>
  <si>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</si>
  <si>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</si>
  <si>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</si>
  <si>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</si>
  <si>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</si>
  <si>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</si>
  <si>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</si>
  <si>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</si>
  <si>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</si>
  <si>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</si>
  <si>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</si>
  <si>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</si>
  <si>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</si>
  <si>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</si>
  <si>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</si>
  <si>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</si>
  <si>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</si>
  <si>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</si>
  <si>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</si>
  <si>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</si>
  <si>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</si>
  <si>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</si>
  <si>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</si>
  <si>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</si>
  <si>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</si>
  <si>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</si>
  <si>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</si>
  <si>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</si>
  <si>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</si>
  <si>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</si>
  <si>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</si>
  <si>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</si>
  <si>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</si>
  <si>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</si>
  <si>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</si>
  <si>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</si>
  <si>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</si>
  <si>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</si>
  <si>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</si>
  <si>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</si>
  <si>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</si>
  <si>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</si>
  <si>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</si>
  <si>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</si>
  <si>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</si>
  <si>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</si>
  <si>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</si>
  <si>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</si>
  <si>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</si>
  <si>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</si>
  <si>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</si>
  <si>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</si>
  <si>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</si>
  <si>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</si>
  <si>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</si>
  <si>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</si>
  <si>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</si>
  <si>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</si>
  <si>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</si>
  <si>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</si>
  <si>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</si>
  <si>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</si>
  <si>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</si>
  <si>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</si>
  <si>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</si>
  <si>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</si>
  <si>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</si>
  <si>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</si>
  <si>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</si>
  <si>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</si>
  <si>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</si>
  <si>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</si>
  <si>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</si>
  <si>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</si>
  <si>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</si>
  <si>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</si>
  <si>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</si>
  <si>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</si>
  <si>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</si>
  <si>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</si>
  <si>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</si>
  <si>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</si>
  <si>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</si>
  <si>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</si>
  <si>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</si>
  <si>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</si>
  <si>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</si>
  <si>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</si>
  <si>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</si>
  <si>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</si>
  <si>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</si>
  <si>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</si>
  <si>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</si>
  <si>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</si>
  <si>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</si>
  <si>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</si>
  <si>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</si>
  <si>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</si>
  <si>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</si>
  <si>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</si>
  <si>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</si>
  <si>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</si>
  <si>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</si>
  <si>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</si>
  <si>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</si>
  <si>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</si>
  <si>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</si>
  <si>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</si>
  <si>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</si>
  <si>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</si>
  <si>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</si>
  <si>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</si>
  <si>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</si>
  <si>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</si>
  <si>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</si>
  <si>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</si>
  <si>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</si>
  <si>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</si>
  <si>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</si>
  <si>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</si>
  <si>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</si>
  <si>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</si>
  <si>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</si>
  <si>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</si>
  <si>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</si>
  <si>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</si>
  <si>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</si>
  <si>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</si>
  <si>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</si>
  <si>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</si>
  <si>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</si>
  <si>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</si>
  <si>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</si>
  <si>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</si>
  <si>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</si>
  <si>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</si>
  <si>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</si>
  <si>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</si>
  <si>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</si>
  <si>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</si>
  <si>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</si>
  <si>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</si>
  <si>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</si>
  <si>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</si>
  <si>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</si>
  <si>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</si>
  <si>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</si>
  <si>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</si>
  <si>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</si>
  <si>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</si>
  <si>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</si>
  <si>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</si>
  <si>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</si>
  <si>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</si>
  <si>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</si>
  <si>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</si>
  <si>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</si>
  <si>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</si>
  <si>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</si>
  <si>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</si>
  <si>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</si>
  <si>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</si>
  <si>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</si>
  <si>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</si>
  <si>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</si>
  <si>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</si>
  <si>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</si>
  <si>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</si>
  <si>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</si>
  <si>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</si>
  <si>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</si>
  <si>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</si>
  <si>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</si>
  <si>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</si>
  <si>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</si>
  <si>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</si>
  <si>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</si>
  <si>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</si>
  <si>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</si>
  <si>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</si>
  <si>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</si>
  <si>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</si>
  <si>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</si>
  <si>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</si>
  <si>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</si>
  <si>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</si>
  <si>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</si>
  <si>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</si>
  <si>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</si>
  <si>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</si>
  <si>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</si>
  <si>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</si>
  <si>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</si>
  <si>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</si>
  <si>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</si>
  <si>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</si>
  <si>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</si>
  <si>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</si>
  <si>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</si>
  <si>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</si>
  <si>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</si>
  <si>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</si>
  <si>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</si>
  <si>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</si>
  <si>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</si>
  <si>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</si>
  <si>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</si>
  <si>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</si>
  <si>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</si>
  <si>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</si>
  <si>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</si>
  <si>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</si>
  <si>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</si>
  <si>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</si>
  <si>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</si>
  <si>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</si>
  <si>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</si>
  <si>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</si>
  <si>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</si>
  <si>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</si>
  <si>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</si>
  <si>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</si>
  <si>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</si>
  <si>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</si>
  <si>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</si>
  <si>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</si>
  <si>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</si>
  <si>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</si>
  <si>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</si>
  <si>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</si>
  <si>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</si>
  <si>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</si>
  <si>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</si>
  <si>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</si>
  <si>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</si>
  <si>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</si>
  <si>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</si>
  <si>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</si>
  <si>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</si>
  <si>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</si>
  <si>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</si>
  <si>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</si>
  <si>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</si>
  <si>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</si>
  <si>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</si>
  <si>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</si>
  <si>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</si>
  <si>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</si>
  <si>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</si>
  <si>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</si>
  <si>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</si>
  <si>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</si>
  <si>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</si>
  <si>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</si>
  <si>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</si>
  <si>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</si>
  <si>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</si>
  <si>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</si>
  <si>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</si>
  <si>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</si>
  <si>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</si>
  <si>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</si>
  <si>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</si>
  <si>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</si>
  <si>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</si>
  <si>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</si>
  <si>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</si>
  <si>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</si>
  <si>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</si>
  <si>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</si>
  <si>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</si>
  <si>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</si>
  <si>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</si>
  <si>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</si>
  <si>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</si>
  <si>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</si>
  <si>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</si>
  <si>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</si>
  <si>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</si>
  <si>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</si>
  <si>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</si>
  <si>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</si>
  <si>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</si>
  <si>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</si>
  <si>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</si>
  <si>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</si>
  <si>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</si>
  <si>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</si>
  <si>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</si>
  <si>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</si>
  <si>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</si>
  <si>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</si>
  <si>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</si>
  <si>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</si>
  <si>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</si>
  <si>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</si>
  <si>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</si>
  <si>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</si>
  <si>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</si>
  <si>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</si>
  <si>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</si>
  <si>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</si>
  <si>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</si>
  <si>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</si>
  <si>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</si>
  <si>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</si>
  <si>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</si>
  <si>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</si>
  <si>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</si>
  <si>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</si>
  <si>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</si>
  <si>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</si>
  <si>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</si>
  <si>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</si>
  <si>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</si>
  <si>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</si>
  <si>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</si>
  <si>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</si>
  <si>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</si>
  <si>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</si>
  <si>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</si>
  <si>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</si>
  <si>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</si>
  <si>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</si>
  <si>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</si>
  <si>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</si>
  <si>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</si>
  <si>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</si>
  <si>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</si>
  <si>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</si>
  <si>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</si>
  <si>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</si>
  <si>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</si>
  <si>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</si>
  <si>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</si>
  <si>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</si>
  <si>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</si>
  <si>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</si>
  <si>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</si>
  <si>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</si>
  <si>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</si>
  <si>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</si>
  <si>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</si>
  <si>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</si>
  <si>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</si>
  <si>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</si>
  <si>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</si>
  <si>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</si>
  <si>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</si>
  <si>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</si>
  <si>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</si>
  <si>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</si>
  <si>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</si>
  <si>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</si>
  <si>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</si>
  <si>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</si>
  <si>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</si>
  <si>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</si>
  <si>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</si>
  <si>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</si>
  <si>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</si>
  <si>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</si>
  <si>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</si>
  <si>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</si>
  <si>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</si>
  <si>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</si>
  <si>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</si>
  <si>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</si>
  <si>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</si>
  <si>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</si>
  <si>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</si>
  <si>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</si>
  <si>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</si>
  <si>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</si>
  <si>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</si>
  <si>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</si>
  <si>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</si>
  <si>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</si>
  <si>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</si>
  <si>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</si>
  <si>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</si>
  <si>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</si>
  <si>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</si>
  <si>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</si>
  <si>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</si>
  <si>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</si>
  <si>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</si>
  <si>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</si>
  <si>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</si>
  <si>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</si>
  <si>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</si>
  <si>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</si>
  <si>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</si>
  <si>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</si>
  <si>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</si>
  <si>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</si>
  <si>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</si>
  <si>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</si>
  <si>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</si>
  <si>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</si>
  <si>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</si>
  <si>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</si>
  <si>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</si>
  <si>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</si>
  <si>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</si>
  <si>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</si>
  <si>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</si>
  <si>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</si>
  <si>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</si>
  <si>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</si>
  <si>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</si>
  <si>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</si>
  <si>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</si>
  <si>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</si>
  <si>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</si>
  <si>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</si>
  <si>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</si>
  <si>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</si>
  <si>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</si>
  <si>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</si>
  <si>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</si>
  <si>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</si>
  <si>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</si>
  <si>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</si>
  <si>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</si>
  <si>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</si>
  <si>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</si>
  <si>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</si>
  <si>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</si>
  <si>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</si>
  <si>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</si>
  <si>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</si>
  <si>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</si>
  <si>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</si>
  <si>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</si>
  <si>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</si>
  <si>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</si>
  <si>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</si>
  <si>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</si>
  <si>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</si>
  <si>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</si>
  <si>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</si>
  <si>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</si>
  <si>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</si>
  <si>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</si>
  <si>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</si>
  <si>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</si>
  <si>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</si>
  <si>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</si>
  <si>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</si>
  <si>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</si>
  <si>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</si>
  <si>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</si>
  <si>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</si>
  <si>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</si>
  <si>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</si>
  <si>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</si>
  <si>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</si>
  <si>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</si>
  <si>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</si>
  <si>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</si>
  <si>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</si>
  <si>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</si>
  <si>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</si>
  <si>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</si>
  <si>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</si>
  <si>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</si>
  <si>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</si>
  <si>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</si>
  <si>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</si>
  <si>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</si>
  <si>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</si>
  <si>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</si>
  <si>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</si>
  <si>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</si>
  <si>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</si>
  <si>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</si>
  <si>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</si>
  <si>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</si>
  <si>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</si>
  <si>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</si>
  <si>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</si>
  <si>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</si>
  <si>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</si>
  <si>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</si>
  <si>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</si>
  <si>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</si>
  <si>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</si>
  <si>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</si>
  <si>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</si>
  <si>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</si>
  <si>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</si>
  <si>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</si>
  <si>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</si>
  <si>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</si>
  <si>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</si>
  <si>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</si>
  <si>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</si>
  <si>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</si>
  <si>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</si>
  <si>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</si>
  <si>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</si>
  <si>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</si>
  <si>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</si>
  <si>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</si>
  <si>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</si>
  <si>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</si>
  <si>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</si>
  <si>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</si>
  <si>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</si>
  <si>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</si>
  <si>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</si>
  <si>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</si>
  <si>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</si>
  <si>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</si>
  <si>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</si>
  <si>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</si>
  <si>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</si>
  <si>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</si>
  <si>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</si>
  <si>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</si>
  <si>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</si>
  <si>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</si>
  <si>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</si>
  <si>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</si>
  <si>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</si>
  <si>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</si>
  <si>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</si>
  <si>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</si>
  <si>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</si>
  <si>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</si>
  <si>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</si>
  <si>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</si>
  <si>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</si>
  <si>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</si>
  <si>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</si>
  <si>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</si>
  <si>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</si>
  <si>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</si>
  <si>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</si>
  <si>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</si>
  <si>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</si>
  <si>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</si>
  <si>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</si>
  <si>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</si>
  <si>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</si>
  <si>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</si>
  <si>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</si>
  <si>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</si>
  <si>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</si>
  <si>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</si>
  <si>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</si>
  <si>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</si>
  <si>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</si>
  <si>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</si>
  <si>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</si>
  <si>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</si>
  <si>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</si>
  <si>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</si>
  <si>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</si>
  <si>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</si>
  <si>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</si>
  <si>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</si>
  <si>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</si>
  <si>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</si>
  <si>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</si>
  <si>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</si>
  <si>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</si>
  <si>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</si>
  <si>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</si>
  <si>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</si>
  <si>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</si>
  <si>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</si>
  <si>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</si>
  <si>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</si>
  <si>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</si>
  <si>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</si>
  <si>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</si>
  <si>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</si>
  <si>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</si>
  <si>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</si>
  <si>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</si>
  <si>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</si>
  <si>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</si>
  <si>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</si>
  <si>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</si>
  <si>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</si>
  <si>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</si>
  <si>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</si>
  <si>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</si>
  <si>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</si>
  <si>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</si>
  <si>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</si>
  <si>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</si>
  <si>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</si>
  <si>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</si>
  <si>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</si>
  <si>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</si>
  <si>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</si>
  <si>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</si>
  <si>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</si>
  <si>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</si>
  <si>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</si>
  <si>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</si>
  <si>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</si>
  <si>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</si>
  <si>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</si>
  <si>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</si>
  <si>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</si>
  <si>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</si>
  <si>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</si>
  <si>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</si>
  <si>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</si>
  <si>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</si>
  <si>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</si>
  <si>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</si>
  <si>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</si>
  <si>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</si>
  <si>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</si>
  <si>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</si>
  <si>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</si>
  <si>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</si>
  <si>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</si>
  <si>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</si>
  <si>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</si>
  <si>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</si>
  <si>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</si>
  <si>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</si>
  <si>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</si>
  <si>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</si>
  <si>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</si>
  <si>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</si>
  <si>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</si>
  <si>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</si>
  <si>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</si>
  <si>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</si>
  <si>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</si>
  <si>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</si>
  <si>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</si>
  <si>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</si>
  <si>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</si>
  <si>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</si>
  <si>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</si>
  <si>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</si>
  <si>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</si>
  <si>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</si>
  <si>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</si>
  <si>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</si>
  <si>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</si>
  <si>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</si>
  <si>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</si>
  <si>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</si>
  <si>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</si>
  <si>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</si>
  <si>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</si>
  <si>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</si>
  <si>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</si>
  <si>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</si>
  <si>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</si>
  <si>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</si>
  <si>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</si>
  <si>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</si>
  <si>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</si>
  <si>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</si>
  <si>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</si>
  <si>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</si>
  <si>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</si>
  <si>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</si>
  <si>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</si>
  <si>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</si>
  <si>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</si>
  <si>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</si>
  <si>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</si>
  <si>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</si>
  <si>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</si>
  <si>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</si>
  <si>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</si>
  <si>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</si>
  <si>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</si>
  <si>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</si>
  <si>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</si>
  <si>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</si>
  <si>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</si>
  <si>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</si>
  <si>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</si>
  <si>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</si>
  <si>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</si>
  <si>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</si>
  <si>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</si>
  <si>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</si>
  <si>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</si>
  <si>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</si>
  <si>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</si>
  <si>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</si>
  <si>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</si>
  <si>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</si>
  <si>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</si>
  <si>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</si>
  <si>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</si>
  <si>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</si>
  <si>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</si>
  <si>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</si>
  <si>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</si>
  <si>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</si>
  <si>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</si>
  <si>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</si>
  <si>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</si>
  <si>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</si>
  <si>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</si>
  <si>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</si>
  <si>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</si>
  <si>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</si>
  <si>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</si>
  <si>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</si>
  <si>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</si>
  <si>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</si>
  <si>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</si>
  <si>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</si>
  <si>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</si>
  <si>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</si>
  <si>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</si>
  <si>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</si>
  <si>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</si>
  <si>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</si>
  <si>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</si>
  <si>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</si>
  <si>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</si>
  <si>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</si>
  <si>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</si>
  <si>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</si>
  <si>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</si>
  <si>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</si>
  <si>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</si>
  <si>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</si>
  <si>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</si>
  <si>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</si>
  <si>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</si>
  <si>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</si>
  <si>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</si>
  <si>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</si>
  <si>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</si>
  <si>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</si>
  <si>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</si>
  <si>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</si>
  <si>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</si>
  <si>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</si>
  <si>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</si>
  <si>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</si>
  <si>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</si>
  <si>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</si>
  <si>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</si>
  <si>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</si>
  <si>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</si>
  <si>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</si>
  <si>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</si>
  <si>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</si>
  <si>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</si>
  <si>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</si>
  <si>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</si>
  <si>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</si>
  <si>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</si>
  <si>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</si>
  <si>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</si>
  <si>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</si>
  <si>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</si>
  <si>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</si>
  <si>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</si>
  <si>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</si>
  <si>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</si>
  <si>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</si>
  <si>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</si>
  <si>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</si>
  <si>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</si>
  <si>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</si>
  <si>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</si>
  <si>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</si>
  <si>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</si>
  <si>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</si>
  <si>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</si>
  <si>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</si>
  <si>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</si>
  <si>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</si>
  <si>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</si>
  <si>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</si>
  <si>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</si>
  <si>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</si>
  <si>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</si>
  <si>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</si>
  <si>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</si>
  <si>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</si>
  <si>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</si>
  <si>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</si>
  <si>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</si>
  <si>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</si>
  <si>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</si>
  <si>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</si>
  <si>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</si>
  <si>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</si>
  <si>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</si>
  <si>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</si>
  <si>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</si>
  <si>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</si>
  <si>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</si>
  <si>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</si>
  <si>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</si>
  <si>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</si>
  <si>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</si>
  <si>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</si>
  <si>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</si>
  <si>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</si>
  <si>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</si>
  <si>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</si>
  <si>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</si>
  <si>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</si>
  <si>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</si>
  <si>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</si>
  <si>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</si>
  <si>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</si>
  <si>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</si>
  <si>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</si>
  <si>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</si>
  <si>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</si>
  <si>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</si>
  <si>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</si>
  <si>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</si>
  <si>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</si>
  <si>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</si>
  <si>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</si>
  <si>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</si>
  <si>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</si>
  <si>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</si>
  <si>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</si>
  <si>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</si>
  <si>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</si>
  <si>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</si>
  <si>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</si>
  <si>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</si>
  <si>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</si>
  <si>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</si>
  <si>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</si>
  <si>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</si>
  <si>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</si>
  <si>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</si>
  <si>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</si>
  <si>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</si>
  <si>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</si>
  <si>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</si>
  <si>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</si>
  <si>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</si>
  <si>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</si>
  <si>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</si>
  <si>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</si>
  <si>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</si>
  <si>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</si>
  <si>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</si>
  <si>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</si>
  <si>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</si>
  <si>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</si>
  <si>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</si>
  <si>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</si>
  <si>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</si>
  <si>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</si>
  <si>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</si>
  <si>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</si>
  <si>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</si>
  <si>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</si>
  <si>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</si>
  <si>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</si>
  <si>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</si>
  <si>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</si>
  <si>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</si>
  <si>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</si>
  <si>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</si>
  <si>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</si>
  <si>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</si>
  <si>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</si>
  <si>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</si>
  <si>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</si>
  <si>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</si>
  <si>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</si>
  <si>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</si>
  <si>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</si>
  <si>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</si>
  <si>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</si>
  <si>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</si>
  <si>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</si>
  <si>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</si>
  <si>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</si>
  <si>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</si>
  <si>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</si>
  <si>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</si>
  <si>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</si>
  <si>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</si>
  <si>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</si>
  <si>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</si>
  <si>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</si>
  <si>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</si>
  <si>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</si>
  <si>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</si>
  <si>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</si>
  <si>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</si>
  <si>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</si>
  <si>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</si>
  <si>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</si>
  <si>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</si>
  <si>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</si>
  <si>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</si>
  <si>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</si>
  <si>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</si>
  <si>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</si>
  <si>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</si>
  <si>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</si>
  <si>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</si>
  <si>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</si>
  <si>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</si>
  <si>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</si>
  <si>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</si>
  <si>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</si>
  <si>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</si>
  <si>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</si>
  <si>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</si>
  <si>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</si>
  <si>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</si>
  <si>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</si>
  <si>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</si>
  <si>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</si>
  <si>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</si>
  <si>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</si>
  <si>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</si>
  <si>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</si>
  <si>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</si>
  <si>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</si>
  <si>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</si>
  <si>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</si>
  <si>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</si>
  <si>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</si>
  <si>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</si>
  <si>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</si>
  <si>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</si>
  <si>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</si>
  <si>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</si>
  <si>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</si>
  <si>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</si>
  <si>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</si>
  <si>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</si>
  <si>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</si>
  <si>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</si>
  <si>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</si>
  <si>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</si>
  <si>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</si>
  <si>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</si>
  <si>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</si>
  <si>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</si>
  <si>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</si>
  <si>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</si>
  <si>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</si>
  <si>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</si>
  <si>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</si>
  <si>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</si>
  <si>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</si>
  <si>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</si>
  <si>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</si>
  <si>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</si>
  <si>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</si>
  <si>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</si>
  <si>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</si>
  <si>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</si>
  <si>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</si>
  <si>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</si>
  <si>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</si>
  <si>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</si>
  <si>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</si>
  <si>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</si>
  <si>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</si>
  <si>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</si>
  <si>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</si>
  <si>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</si>
  <si>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</si>
  <si>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</si>
  <si>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</si>
  <si>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</si>
  <si>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</si>
  <si>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</si>
  <si>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</si>
  <si>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</si>
  <si>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</si>
  <si>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</si>
  <si>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</si>
  <si>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</si>
  <si>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</si>
  <si>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</si>
  <si>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</si>
  <si>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</si>
  <si>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</si>
  <si>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</si>
  <si>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</si>
  <si>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</si>
  <si>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</si>
  <si>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</si>
  <si>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</si>
  <si>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</si>
  <si>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</si>
  <si>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</si>
  <si>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</si>
  <si>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</si>
  <si>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</si>
  <si>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</si>
  <si>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</si>
  <si>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</si>
  <si>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</si>
  <si>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</si>
  <si>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</si>
  <si>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</si>
  <si>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</si>
  <si>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</si>
  <si>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</si>
  <si>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</si>
  <si>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</si>
  <si>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</si>
  <si>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</si>
  <si>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</si>
  <si>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</si>
  <si>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</si>
  <si>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</si>
  <si>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</si>
  <si>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</si>
  <si>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</si>
  <si>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</si>
  <si>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</si>
  <si>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</si>
  <si>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</si>
  <si>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</si>
  <si>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</si>
  <si>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</si>
  <si>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</si>
  <si>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</si>
  <si>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</si>
  <si>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</si>
  <si>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</si>
  <si>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</si>
  <si>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</si>
  <si>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</si>
  <si>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</si>
  <si>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</si>
  <si>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</si>
  <si>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</si>
  <si>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</si>
  <si>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</si>
  <si>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</si>
  <si>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</si>
  <si>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</si>
  <si>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</si>
  <si>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</si>
  <si>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</si>
  <si>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</si>
  <si>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</si>
  <si>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</si>
  <si>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</si>
  <si>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</si>
  <si>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</si>
  <si>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</si>
  <si>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</si>
  <si>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</si>
  <si>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</si>
  <si>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</si>
  <si>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</si>
  <si>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</si>
  <si>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</si>
  <si>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</si>
  <si>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</si>
  <si>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</si>
  <si>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</si>
  <si>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</si>
  <si>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</si>
  <si>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</si>
  <si>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</si>
  <si>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</si>
  <si>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</si>
  <si>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</si>
  <si>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</si>
  <si>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</si>
  <si>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</si>
  <si>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</si>
  <si>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</si>
  <si>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</si>
  <si>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</si>
  <si>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</si>
  <si>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</si>
  <si>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</si>
  <si>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</si>
  <si>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</si>
  <si>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</si>
  <si>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</si>
  <si>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</si>
  <si>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</si>
  <si>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</si>
  <si>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</si>
  <si>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</si>
  <si>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</si>
  <si>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</si>
  <si>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</si>
  <si>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</si>
  <si>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</si>
  <si>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</si>
  <si>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</si>
  <si>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</si>
  <si>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</si>
  <si>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</si>
  <si>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</si>
  <si>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</si>
  <si>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</si>
  <si>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</si>
  <si>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</si>
  <si>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</si>
  <si>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</si>
  <si>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</si>
  <si>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</si>
  <si>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</si>
  <si>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</si>
  <si>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</si>
  <si>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</si>
  <si>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</si>
  <si>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</si>
  <si>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</si>
  <si>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</si>
  <si>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</si>
  <si>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</si>
  <si>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</si>
  <si>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</si>
  <si>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</si>
  <si>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</si>
  <si>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</si>
  <si>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</si>
  <si>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</si>
  <si>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</si>
  <si>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</si>
  <si>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</si>
  <si>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</si>
  <si>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</si>
  <si>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</si>
  <si>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</si>
  <si>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</si>
  <si>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</si>
  <si>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</si>
  <si>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</si>
  <si>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</si>
  <si>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</si>
  <si>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</si>
  <si>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</si>
  <si>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</si>
  <si>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</si>
  <si>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</si>
  <si>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</si>
  <si>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</si>
  <si>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</si>
  <si>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</si>
  <si>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</si>
  <si>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</si>
  <si>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</si>
  <si>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</si>
  <si>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</si>
  <si>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</si>
  <si>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</si>
  <si>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</si>
  <si>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</si>
  <si>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</si>
  <si>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</si>
  <si>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</si>
  <si>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</si>
  <si>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</si>
  <si>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</si>
  <si>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</si>
  <si>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</si>
  <si>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</si>
  <si>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</si>
  <si>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</si>
  <si>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</si>
  <si>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</si>
  <si>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</si>
  <si>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</si>
  <si>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</si>
  <si>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</si>
  <si>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</si>
  <si>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</si>
  <si>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</si>
  <si>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</si>
  <si>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</si>
  <si>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</si>
  <si>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</si>
  <si>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</si>
  <si>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</si>
  <si>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</si>
  <si>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</si>
  <si>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</si>
  <si>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</si>
  <si>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</si>
  <si>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</si>
  <si>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</si>
  <si>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</si>
  <si>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</si>
  <si>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</si>
  <si>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</si>
  <si>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</si>
  <si>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</si>
  <si>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</si>
  <si>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</si>
  <si>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</si>
  <si>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</si>
  <si>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</si>
  <si>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</si>
  <si>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</si>
  <si>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</si>
  <si>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</si>
  <si>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</si>
  <si>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</si>
  <si>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</si>
  <si>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</si>
  <si>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</si>
  <si>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</si>
  <si>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</si>
  <si>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</si>
  <si>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</si>
  <si>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</si>
  <si>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</si>
  <si>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</si>
  <si>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</si>
  <si>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</si>
  <si>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</si>
  <si>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</si>
  <si>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</si>
  <si>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</si>
  <si>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</si>
  <si>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</si>
  <si>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</si>
  <si>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</si>
  <si>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</si>
  <si>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</si>
  <si>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</si>
  <si>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</si>
  <si>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</si>
  <si>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</si>
  <si>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</si>
  <si>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</si>
  <si>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</si>
  <si>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</si>
  <si>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</si>
  <si>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</si>
  <si>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</si>
  <si>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</si>
  <si>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</si>
  <si>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</si>
  <si>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</si>
  <si>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</si>
  <si>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</si>
  <si>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</si>
  <si>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</si>
  <si>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</si>
  <si>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</si>
  <si>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</si>
  <si>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</si>
  <si>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</si>
  <si>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</si>
  <si>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</si>
  <si>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</si>
  <si>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</si>
  <si>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</si>
  <si>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</si>
  <si>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</si>
  <si>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</si>
  <si>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</si>
  <si>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</si>
  <si>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</si>
  <si>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</si>
  <si>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</si>
  <si>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</si>
  <si>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</si>
  <si>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</si>
  <si>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</si>
  <si>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</si>
  <si>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</si>
  <si>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</si>
  <si>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</si>
  <si>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</si>
  <si>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</si>
  <si>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</si>
  <si>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</si>
  <si>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</si>
  <si>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</si>
  <si>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</si>
  <si>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</si>
  <si>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</si>
  <si>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</si>
  <si>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</si>
  <si>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</si>
  <si>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</si>
  <si>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</si>
  <si>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</si>
  <si>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</si>
  <si>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</si>
  <si>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</si>
  <si>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</si>
  <si>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</si>
  <si>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</si>
  <si>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</si>
  <si>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</si>
  <si>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</si>
  <si>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</si>
  <si>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</si>
  <si>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</si>
  <si>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</si>
  <si>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</si>
  <si>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</si>
  <si>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</si>
  <si>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</si>
  <si>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</si>
  <si>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</si>
  <si>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</si>
  <si>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</si>
  <si>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</si>
  <si>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</si>
  <si>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</si>
  <si>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</si>
  <si>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</si>
  <si>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</si>
  <si>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</si>
  <si>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</si>
  <si>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</si>
  <si>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</si>
  <si>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</si>
  <si>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</si>
  <si>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</si>
  <si>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</si>
  <si>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</si>
  <si>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</si>
  <si>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</si>
  <si>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</si>
  <si>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</si>
  <si>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</si>
  <si>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</si>
  <si>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</si>
  <si>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</si>
  <si>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</si>
  <si>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</si>
  <si>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</si>
  <si>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</si>
  <si>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</si>
  <si>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</si>
  <si>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</si>
  <si>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</si>
  <si>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</si>
  <si>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</si>
  <si>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</si>
  <si>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</si>
  <si>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</si>
  <si>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</si>
  <si>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</si>
  <si>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</si>
  <si>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</si>
  <si>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</si>
  <si>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</si>
  <si>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</si>
  <si>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</si>
  <si>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</si>
  <si>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</si>
  <si>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</si>
  <si>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</si>
  <si>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</si>
  <si>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</si>
  <si>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</si>
  <si>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</si>
  <si>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</si>
  <si>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</si>
  <si>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</si>
  <si>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</si>
  <si>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</si>
  <si>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</si>
  <si>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</si>
  <si>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</si>
  <si>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</si>
  <si>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</si>
  <si>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</si>
  <si>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</si>
  <si>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</si>
  <si>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</si>
  <si>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</si>
  <si>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</si>
  <si>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</si>
  <si>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</si>
  <si>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</si>
  <si>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</si>
  <si>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</si>
  <si>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</si>
  <si>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</si>
  <si>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</si>
  <si>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</si>
  <si>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</si>
  <si>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</si>
  <si>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</si>
  <si>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</si>
  <si>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</si>
  <si>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</si>
  <si>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</si>
  <si>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</si>
  <si>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</si>
  <si>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</si>
  <si>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</si>
  <si>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</si>
  <si>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</si>
  <si>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</si>
  <si>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</si>
  <si>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</si>
  <si>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</si>
  <si>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</si>
  <si>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</si>
  <si>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</si>
  <si>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</si>
  <si>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</si>
  <si>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</si>
  <si>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</si>
  <si>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</si>
  <si>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</si>
  <si>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</si>
  <si>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</si>
  <si>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</si>
  <si>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</si>
  <si>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</si>
  <si>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</si>
  <si>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</si>
  <si>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</si>
  <si>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</si>
  <si>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</si>
  <si>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</si>
  <si>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</si>
  <si>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</si>
  <si>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</si>
  <si>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</si>
  <si>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</si>
  <si>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</si>
  <si>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</si>
  <si>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</si>
  <si>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</si>
  <si>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</si>
  <si>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</si>
  <si>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</si>
  <si>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</si>
  <si>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</si>
  <si>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</si>
  <si>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</si>
  <si>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</si>
  <si>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</si>
  <si>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</si>
  <si>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</si>
  <si>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</si>
  <si>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</si>
  <si>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</si>
  <si>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</si>
  <si>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</si>
  <si>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</si>
  <si>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</si>
  <si>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</si>
  <si>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</si>
  <si>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</si>
  <si>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</si>
  <si>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</si>
  <si>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</si>
  <si>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</si>
  <si>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</si>
  <si>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</si>
  <si>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</si>
  <si>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</si>
  <si>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</si>
  <si>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</si>
  <si>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</si>
  <si>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</si>
  <si>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</si>
  <si>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</si>
  <si>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</si>
  <si>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</si>
  <si>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</si>
  <si>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</si>
  <si>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</si>
  <si>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</si>
  <si>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</si>
  <si>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</si>
  <si>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</si>
  <si>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</si>
  <si>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</si>
  <si>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</si>
  <si>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</si>
  <si>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</si>
  <si>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</si>
  <si>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</si>
  <si>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</si>
  <si>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</si>
  <si>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</si>
  <si>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</si>
  <si>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</si>
  <si>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</si>
  <si>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</si>
  <si>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</si>
  <si>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</si>
  <si>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</si>
  <si>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</si>
  <si>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</si>
  <si>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</si>
  <si>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</si>
  <si>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</si>
  <si>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</si>
  <si>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</si>
  <si>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</si>
  <si>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</si>
  <si>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</si>
  <si>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</si>
  <si>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</si>
  <si>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</si>
  <si>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</si>
  <si>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</si>
  <si>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</si>
  <si>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</si>
  <si>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</si>
  <si>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</si>
  <si>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</si>
  <si>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</si>
  <si>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</si>
  <si>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</si>
  <si>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</si>
  <si>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</si>
  <si>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</si>
  <si>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</si>
  <si>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</si>
  <si>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</si>
  <si>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</si>
  <si>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</si>
  <si>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</si>
  <si>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</si>
  <si>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</si>
  <si>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</si>
  <si>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</si>
  <si>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</si>
  <si>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</si>
  <si>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</si>
  <si>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</si>
  <si>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</si>
  <si>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</si>
  <si>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</si>
  <si>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</si>
  <si>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</si>
  <si>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</si>
  <si>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</si>
  <si>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</si>
  <si>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</si>
  <si>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</si>
  <si>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</si>
  <si>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</si>
  <si>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</si>
  <si>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</si>
  <si>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</si>
  <si>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</si>
  <si>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</si>
  <si>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</si>
  <si>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</si>
  <si>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</si>
  <si>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</si>
  <si>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</si>
  <si>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</si>
  <si>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</si>
  <si>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</si>
  <si>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</si>
  <si>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</si>
  <si>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</si>
  <si>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</si>
  <si>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</si>
  <si>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</si>
  <si>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</si>
  <si>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</si>
  <si>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</si>
  <si>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</si>
  <si>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</si>
  <si>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</si>
  <si>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</si>
  <si>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</si>
  <si>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</si>
  <si>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</si>
  <si>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</si>
  <si>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</si>
  <si>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</si>
  <si>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</si>
  <si>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</si>
  <si>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</si>
  <si>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</si>
  <si>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</si>
  <si>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</si>
  <si>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</si>
  <si>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</si>
  <si>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</si>
  <si>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</si>
  <si>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</si>
  <si>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</si>
  <si>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</si>
  <si>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</si>
  <si>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</si>
  <si>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</si>
  <si>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</si>
  <si>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</si>
  <si>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</si>
  <si>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</si>
  <si>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</si>
  <si>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</si>
  <si>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</si>
  <si>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</si>
  <si>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</si>
  <si>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</si>
  <si>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</si>
  <si>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</si>
  <si>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</si>
  <si>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</si>
  <si>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</si>
  <si>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</si>
  <si>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</si>
  <si>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</si>
  <si>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</si>
  <si>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</si>
  <si>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</si>
  <si>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</si>
  <si>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</si>
  <si>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</si>
  <si>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</si>
  <si>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</si>
  <si>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</si>
  <si>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</si>
  <si>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</si>
  <si>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</si>
  <si>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</si>
  <si>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</si>
  <si>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</si>
  <si>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</si>
  <si>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</si>
  <si>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</si>
  <si>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</si>
  <si>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</si>
  <si>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</si>
  <si>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</si>
  <si>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</si>
  <si>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</si>
  <si>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</si>
  <si>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</si>
  <si>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</si>
  <si>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</si>
  <si>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</si>
  <si>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</si>
  <si>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</si>
  <si>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</si>
  <si>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</si>
  <si>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</si>
  <si>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</si>
  <si>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</si>
  <si>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</si>
  <si>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</si>
  <si>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</si>
  <si>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</si>
  <si>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</si>
  <si>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</si>
  <si>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</si>
  <si>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</si>
  <si>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</si>
  <si>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</si>
  <si>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</si>
  <si>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</si>
  <si>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</si>
  <si>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</si>
  <si>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</si>
  <si>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</si>
  <si>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</si>
  <si>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</si>
  <si>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</si>
  <si>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</si>
  <si>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</si>
  <si>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</si>
  <si>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</si>
  <si>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</si>
  <si>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</si>
  <si>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</si>
  <si>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</si>
  <si>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</si>
  <si>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</si>
  <si>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</si>
  <si>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</si>
  <si>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</si>
  <si>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</si>
  <si>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</si>
  <si>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</si>
  <si>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</si>
  <si>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</si>
  <si>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</si>
  <si>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</si>
  <si>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</si>
  <si>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</si>
  <si>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</si>
  <si>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</si>
  <si>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</si>
  <si>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</si>
  <si>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</si>
  <si>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</si>
  <si>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</si>
  <si>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</si>
  <si>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</si>
  <si>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</si>
  <si>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</si>
  <si>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</si>
  <si>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</si>
  <si>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</si>
  <si>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</si>
  <si>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</si>
  <si>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</si>
  <si>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</si>
  <si>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</si>
  <si>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</si>
  <si>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</si>
  <si>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</si>
  <si>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</si>
  <si>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</si>
  <si>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</si>
  <si>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</si>
  <si>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</si>
  <si>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</si>
  <si>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</si>
  <si>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</si>
  <si>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</si>
  <si>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</si>
  <si>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</si>
  <si>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</si>
  <si>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</si>
  <si>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</si>
  <si>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</si>
  <si>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</si>
  <si>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</si>
  <si>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</si>
  <si>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</si>
  <si>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</si>
  <si>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</si>
  <si>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</si>
  <si>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</si>
  <si>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</si>
  <si>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</si>
  <si>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</si>
  <si>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</si>
  <si>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</si>
  <si>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</si>
  <si>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</si>
  <si>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</si>
  <si>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</si>
  <si>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</si>
  <si>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</si>
  <si>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</si>
  <si>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</si>
  <si>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</si>
  <si>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</si>
  <si>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</si>
  <si>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</si>
  <si>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</si>
  <si>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</si>
  <si>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</si>
  <si>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</si>
  <si>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</si>
  <si>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</si>
  <si>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</si>
  <si>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</si>
  <si>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</si>
  <si>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</si>
  <si>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</si>
  <si>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</si>
  <si>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</si>
  <si>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</si>
  <si>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</si>
  <si>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</si>
  <si>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</si>
  <si>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</si>
  <si>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</si>
  <si>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</si>
  <si>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</si>
  <si>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</si>
  <si>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</si>
  <si>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</si>
  <si>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</si>
  <si>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</si>
  <si>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</si>
  <si>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</si>
  <si>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</si>
  <si>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</si>
  <si>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</si>
  <si>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</si>
  <si>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</si>
  <si>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</si>
  <si>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</si>
  <si>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</si>
  <si>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</si>
  <si>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</si>
  <si>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</si>
  <si>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</si>
  <si>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</si>
  <si>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</si>
  <si>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</si>
  <si>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</si>
  <si>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</si>
  <si>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</si>
  <si>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</si>
  <si>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</si>
  <si>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</si>
  <si>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</si>
  <si>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</si>
  <si>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</si>
  <si>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</si>
  <si>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</si>
  <si>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</si>
  <si>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</si>
  <si>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</si>
  <si>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</si>
  <si>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</si>
  <si>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</si>
  <si>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</si>
  <si>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</si>
  <si>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</si>
  <si>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</si>
  <si>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</si>
  <si>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</si>
  <si>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</si>
  <si>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</si>
  <si>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</si>
  <si>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</si>
  <si>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</si>
  <si>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</si>
  <si>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</si>
  <si>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</si>
  <si>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</si>
  <si>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</si>
  <si>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</si>
  <si>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</si>
  <si>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</si>
  <si>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</si>
  <si>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</si>
  <si>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</si>
  <si>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</si>
  <si>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</si>
  <si>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</si>
  <si>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</si>
  <si>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</si>
  <si>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</si>
  <si>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</si>
  <si>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</si>
  <si>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</si>
  <si>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</si>
  <si>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</si>
  <si>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</si>
  <si>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</si>
  <si>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</si>
  <si>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</si>
  <si>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</si>
  <si>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</si>
  <si>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</si>
  <si>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</si>
  <si>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</si>
  <si>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</si>
  <si>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</si>
  <si>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</si>
  <si>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</si>
  <si>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</si>
  <si>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</si>
  <si>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</si>
  <si>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</si>
  <si>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</si>
  <si>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</si>
  <si>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</si>
  <si>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</si>
  <si>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</si>
  <si>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</si>
  <si>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</si>
  <si>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</si>
  <si>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</si>
  <si>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</si>
  <si>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</si>
  <si>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</si>
  <si>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</si>
  <si>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</si>
  <si>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</si>
  <si>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</si>
  <si>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</si>
  <si>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</si>
  <si>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</si>
  <si>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</si>
  <si>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</si>
  <si>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</si>
  <si>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</si>
  <si>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</si>
  <si>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</si>
  <si>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</si>
  <si>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</si>
  <si>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</si>
  <si>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</si>
  <si>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</si>
  <si>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</si>
  <si>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</si>
  <si>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</si>
  <si>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</si>
  <si>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</si>
  <si>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</si>
  <si>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</si>
  <si>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</si>
  <si>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</si>
  <si>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</si>
  <si>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</si>
  <si>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</si>
  <si>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</si>
  <si>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</si>
  <si>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</si>
  <si>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</si>
  <si>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</si>
  <si>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</si>
  <si>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</si>
  <si>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</si>
  <si>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</si>
  <si>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</si>
  <si>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</si>
  <si>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</si>
  <si>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</si>
  <si>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</si>
  <si>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</si>
  <si>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</si>
  <si>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</si>
  <si>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</si>
  <si>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</si>
  <si>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</si>
  <si>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</si>
  <si>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</si>
  <si>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</si>
  <si>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</si>
  <si>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</si>
  <si>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</si>
  <si>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</si>
  <si>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</si>
  <si>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</si>
  <si>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</si>
  <si>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</si>
  <si>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</si>
  <si>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</si>
  <si>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</si>
  <si>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</si>
  <si>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</si>
  <si>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</si>
  <si>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</si>
  <si>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</si>
  <si>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</si>
  <si>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</si>
  <si>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</si>
  <si>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</si>
  <si>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</si>
  <si>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</si>
  <si>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</si>
  <si>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</si>
  <si>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</si>
  <si>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</si>
  <si>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</si>
  <si>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</si>
  <si>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</si>
  <si>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</si>
  <si>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</si>
  <si>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</si>
  <si>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</si>
  <si>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</si>
  <si>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</si>
  <si>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</si>
  <si>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</si>
  <si>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</si>
  <si>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</si>
  <si>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</si>
  <si>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</si>
  <si>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</si>
  <si>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</si>
  <si>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</si>
  <si>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</si>
  <si>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</si>
  <si>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</si>
  <si>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</si>
  <si>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</si>
  <si>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</si>
  <si>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</si>
  <si>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</si>
  <si>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</si>
  <si>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</si>
  <si>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</si>
  <si>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</si>
  <si>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</si>
  <si>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</si>
  <si>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</si>
  <si>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</si>
  <si>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</si>
  <si>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</si>
  <si>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</si>
  <si>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</si>
  <si>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</si>
  <si>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</si>
  <si>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</si>
  <si>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</si>
  <si>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</si>
  <si>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</si>
  <si>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</si>
  <si>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</si>
  <si>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</si>
  <si>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</si>
  <si>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</si>
  <si>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</si>
  <si>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</si>
  <si>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</si>
  <si>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</si>
  <si>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</si>
  <si>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</si>
  <si>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</si>
  <si>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</si>
  <si>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</si>
  <si>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</si>
  <si>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</si>
  <si>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</si>
  <si>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</si>
  <si>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</si>
  <si>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</si>
  <si>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</si>
  <si>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</si>
  <si>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</si>
  <si>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</si>
  <si>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</si>
  <si>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</si>
  <si>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</si>
  <si>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</si>
  <si>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</si>
  <si>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</si>
  <si>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</si>
  <si>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</si>
  <si>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</si>
  <si>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</si>
  <si>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</si>
  <si>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</si>
  <si>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</si>
  <si>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</si>
  <si>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</si>
  <si>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</si>
  <si>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</si>
  <si>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</si>
  <si>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</si>
  <si>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</si>
  <si>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</si>
  <si>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</si>
  <si>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</si>
  <si>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</si>
  <si>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</si>
  <si>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</si>
  <si>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</si>
  <si>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</si>
  <si>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</si>
  <si>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</si>
  <si>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</si>
  <si>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</si>
  <si>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</si>
  <si>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</si>
  <si>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</si>
  <si>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</si>
  <si>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</si>
  <si>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</si>
  <si>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</si>
  <si>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</si>
  <si>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</si>
  <si>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</si>
  <si>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</si>
  <si>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</si>
  <si>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</si>
  <si>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</si>
  <si>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</si>
  <si>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</si>
  <si>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</si>
  <si>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</si>
  <si>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</si>
  <si>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</si>
  <si>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</si>
  <si>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</si>
  <si>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</si>
  <si>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</si>
  <si>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</si>
  <si>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</si>
  <si>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</si>
  <si>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</si>
  <si>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</si>
  <si>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</si>
  <si>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</si>
  <si>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</si>
  <si>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</si>
  <si>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</si>
  <si>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</si>
  <si>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</si>
  <si>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</si>
  <si>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</si>
  <si>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</si>
  <si>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</si>
  <si>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</si>
  <si>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</si>
  <si>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</si>
  <si>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</si>
  <si>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</si>
  <si>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</si>
  <si>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</si>
  <si>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</si>
  <si>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</si>
  <si>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</si>
  <si>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</si>
  <si>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</si>
  <si>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</si>
  <si>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</si>
  <si>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</si>
  <si>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</si>
  <si>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</si>
  <si>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</si>
  <si>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</si>
  <si>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</si>
  <si>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</si>
  <si>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</si>
  <si>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</si>
  <si>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</si>
  <si>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</si>
  <si>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</si>
  <si>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</si>
  <si>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</si>
  <si>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</si>
  <si>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</si>
  <si>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</si>
  <si>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</si>
  <si>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</si>
  <si>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</si>
  <si>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</si>
  <si>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</si>
  <si>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</si>
  <si>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</si>
  <si>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</si>
  <si>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</si>
  <si>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</si>
  <si>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</si>
  <si>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</si>
  <si>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</si>
  <si>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</si>
  <si>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</si>
  <si>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</si>
  <si>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</si>
  <si>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</si>
  <si>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</si>
  <si>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</si>
  <si>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</si>
  <si>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</si>
  <si>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</si>
  <si>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</si>
  <si>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</si>
  <si>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</si>
  <si>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</si>
  <si>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</si>
  <si>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</si>
  <si>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</si>
  <si>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</si>
  <si>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</si>
  <si>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</si>
  <si>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</si>
  <si>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</si>
  <si>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</si>
  <si>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</si>
  <si>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</si>
  <si>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</si>
  <si>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</si>
  <si>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</si>
  <si>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</si>
  <si>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</si>
  <si>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</si>
  <si>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</si>
  <si>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</si>
  <si>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</si>
  <si>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</si>
  <si>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</si>
  <si>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</si>
  <si>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</si>
  <si>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</si>
  <si>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</si>
  <si>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</si>
  <si>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</si>
  <si>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</si>
  <si>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</si>
  <si>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</si>
  <si>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</si>
  <si>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</si>
  <si>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</si>
  <si>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</si>
  <si>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</si>
  <si>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</si>
  <si>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</si>
  <si>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</si>
  <si>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</si>
  <si>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</si>
  <si>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</si>
  <si>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</si>
  <si>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</si>
  <si>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</si>
  <si>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</si>
  <si>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</si>
  <si>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</si>
  <si>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</si>
  <si>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</si>
  <si>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</si>
  <si>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</si>
  <si>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</si>
  <si>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</si>
  <si>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</si>
  <si>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</si>
  <si>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</si>
  <si>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</si>
  <si>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</si>
  <si>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</si>
  <si>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</si>
  <si>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</si>
  <si>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</si>
  <si>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</si>
  <si>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</si>
  <si>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</si>
  <si>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</si>
  <si>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</si>
  <si>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</si>
  <si>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</si>
  <si>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</si>
  <si>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</si>
  <si>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</si>
  <si>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</si>
  <si>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</si>
  <si>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</si>
  <si>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</si>
  <si>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</si>
  <si>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</si>
  <si>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</si>
  <si>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</si>
  <si>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</si>
  <si>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</si>
  <si>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</si>
  <si>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</si>
  <si>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</si>
  <si>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</si>
  <si>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</si>
  <si>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</si>
  <si>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</si>
  <si>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</si>
  <si>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</si>
  <si>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</si>
  <si>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</si>
  <si>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</si>
  <si>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</si>
  <si>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</si>
  <si>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</si>
  <si>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</si>
  <si>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</si>
  <si>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</si>
  <si>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</si>
  <si>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</si>
  <si>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</si>
  <si>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</si>
  <si>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</si>
  <si>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</si>
  <si>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</si>
  <si>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</si>
  <si>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</si>
  <si>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</si>
  <si>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</si>
  <si>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</si>
  <si>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</si>
  <si>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</si>
  <si>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</si>
  <si>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</si>
  <si>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</si>
  <si>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</si>
  <si>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</si>
  <si>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</si>
  <si>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</si>
  <si>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</si>
  <si>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</si>
  <si>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</si>
  <si>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</si>
  <si>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</si>
  <si>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</si>
  <si>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</si>
  <si>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</si>
  <si>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</si>
  <si>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</si>
  <si>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</si>
  <si>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</si>
  <si>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</si>
  <si>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</si>
  <si>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</si>
  <si>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</si>
  <si>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</si>
  <si>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</si>
  <si>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</si>
  <si>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</si>
  <si>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</si>
  <si>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</si>
  <si>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</si>
  <si>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</si>
  <si>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</si>
  <si>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</si>
  <si>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</si>
  <si>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</si>
  <si>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</si>
  <si>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</si>
  <si>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</si>
  <si>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</si>
  <si>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</si>
  <si>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</si>
  <si>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</si>
  <si>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</si>
  <si>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</si>
  <si>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</si>
  <si>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</si>
  <si>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</si>
  <si>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</si>
  <si>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</si>
  <si>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</si>
  <si>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</si>
  <si>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</si>
  <si>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</si>
  <si>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</si>
  <si>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</si>
  <si>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</si>
  <si>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</si>
  <si>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</si>
  <si>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</si>
  <si>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</si>
  <si>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</si>
  <si>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</si>
  <si>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</si>
  <si>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</si>
  <si>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</si>
  <si>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</si>
  <si>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</si>
  <si>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</si>
  <si>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</si>
  <si>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</si>
  <si>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</si>
  <si>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</si>
  <si>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</si>
  <si>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</si>
  <si>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</si>
  <si>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</si>
  <si>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</si>
  <si>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</si>
  <si>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</si>
  <si>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</si>
  <si>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</si>
  <si>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</si>
  <si>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</si>
  <si>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</si>
  <si>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</si>
  <si>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</si>
  <si>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</si>
  <si>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</si>
  <si>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</si>
  <si>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</si>
  <si>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</si>
  <si>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</si>
  <si>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</si>
  <si>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</si>
  <si>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</si>
  <si>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</si>
  <si>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</si>
  <si>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</si>
  <si>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</si>
  <si>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</si>
  <si>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</si>
  <si>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</si>
  <si>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</si>
  <si>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</si>
  <si>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</si>
  <si>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</si>
  <si>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</si>
  <si>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</si>
  <si>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</si>
  <si>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</si>
  <si>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</si>
  <si>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</si>
  <si>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</si>
  <si>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</si>
  <si>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</si>
  <si>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</si>
  <si>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</si>
  <si>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</si>
  <si>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</si>
  <si>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</si>
  <si>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</si>
  <si>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</si>
  <si>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</si>
  <si>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</si>
  <si>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</si>
  <si>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</si>
  <si>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</si>
  <si>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</si>
  <si>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</si>
  <si>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</si>
  <si>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</si>
  <si>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</si>
  <si>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</si>
  <si>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</si>
  <si>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</si>
  <si>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</si>
  <si>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</si>
  <si>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</si>
  <si>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</si>
  <si>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</si>
  <si>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</si>
  <si>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</si>
  <si>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</si>
  <si>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</si>
  <si>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</si>
  <si>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</si>
  <si>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</si>
  <si>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</si>
  <si>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</si>
  <si>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</si>
  <si>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</si>
  <si>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</si>
  <si>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</si>
  <si>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</si>
  <si>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</si>
  <si>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</si>
  <si>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</si>
  <si>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</si>
  <si>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</si>
  <si>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</si>
  <si>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</si>
  <si>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</si>
  <si>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</si>
  <si>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</si>
  <si>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</si>
  <si>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</si>
  <si>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</si>
  <si>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</si>
  <si>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</si>
  <si>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</si>
  <si>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</si>
  <si>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</si>
  <si>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</si>
  <si>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</si>
  <si>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</si>
  <si>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</si>
  <si>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</si>
  <si>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</si>
  <si>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</si>
  <si>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</si>
  <si>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</si>
  <si>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</si>
  <si>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</si>
  <si>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</si>
  <si>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</si>
  <si>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</si>
  <si>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</si>
  <si>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</si>
  <si>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</si>
  <si>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</si>
  <si>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</si>
  <si>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</si>
  <si>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</si>
  <si>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</si>
  <si>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</si>
  <si>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</si>
  <si>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</si>
  <si>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</si>
  <si>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</si>
  <si>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</si>
  <si>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</si>
  <si>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</si>
  <si>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</si>
  <si>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</si>
  <si>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</si>
  <si>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</si>
  <si>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</si>
  <si>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</si>
  <si>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</si>
  <si>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</si>
  <si>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</si>
  <si>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</si>
  <si>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</si>
  <si>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</si>
  <si>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</si>
  <si>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</si>
  <si>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</si>
  <si>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</si>
  <si>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</si>
  <si>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</si>
  <si>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</si>
  <si>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</si>
  <si>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</si>
  <si>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</si>
  <si>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</si>
  <si>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</si>
  <si>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</si>
  <si>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</si>
  <si>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</si>
  <si>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</si>
  <si>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</si>
  <si>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</si>
  <si>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</si>
  <si>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</si>
  <si>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</si>
  <si>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</si>
  <si>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</si>
  <si>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</si>
  <si>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</si>
  <si>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</si>
  <si>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</si>
  <si>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</si>
  <si>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</si>
  <si>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</si>
  <si>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</si>
  <si>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</si>
  <si>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</si>
  <si>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</si>
  <si>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</si>
  <si>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</si>
  <si>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</si>
  <si>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</si>
  <si>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</si>
  <si>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</si>
  <si>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</si>
  <si>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</si>
  <si>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</si>
  <si>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</si>
  <si>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</si>
  <si>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</si>
  <si>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</si>
  <si>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</si>
  <si>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</si>
  <si>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</si>
  <si>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</si>
  <si>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</si>
  <si>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</si>
  <si>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</si>
  <si>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</si>
  <si>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</si>
  <si>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</si>
  <si>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</si>
  <si>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</si>
  <si>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</si>
  <si>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</si>
  <si>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</si>
  <si>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</si>
  <si>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</si>
  <si>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</si>
  <si>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</si>
  <si>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</si>
  <si>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</si>
  <si>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</si>
  <si>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</si>
  <si>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</si>
  <si>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</si>
  <si>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</si>
  <si>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</si>
  <si>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</si>
  <si>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</si>
  <si>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</si>
  <si>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</si>
  <si>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</si>
  <si>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</si>
  <si>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</si>
  <si>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</si>
  <si>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</si>
  <si>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</si>
  <si>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</si>
  <si>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</si>
  <si>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</si>
  <si>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</si>
  <si>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</si>
  <si>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</si>
  <si>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</si>
  <si>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</si>
  <si>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</si>
  <si>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</si>
  <si>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</si>
  <si>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</si>
  <si>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</si>
  <si>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</si>
  <si>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</si>
  <si>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</si>
  <si>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</si>
  <si>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</si>
  <si>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</si>
  <si>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</si>
  <si>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</si>
  <si>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</si>
  <si>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</si>
  <si>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</si>
  <si>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</si>
  <si>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</si>
  <si>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</si>
  <si>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</si>
  <si>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</si>
  <si>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</si>
  <si>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</si>
  <si>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</si>
  <si>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</si>
  <si>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</si>
  <si>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</si>
  <si>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</si>
  <si>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</si>
  <si>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</si>
  <si>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</si>
  <si>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</si>
  <si>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</si>
  <si>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</si>
  <si>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</si>
  <si>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</si>
  <si>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</si>
  <si>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</si>
  <si>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</si>
  <si>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</si>
  <si>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</si>
  <si>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</si>
  <si>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</si>
  <si>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</si>
  <si>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</si>
  <si>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</si>
  <si>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</si>
  <si>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</si>
  <si>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</si>
  <si>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</si>
  <si>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</si>
  <si>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</si>
  <si>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</si>
  <si>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</si>
  <si>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</si>
  <si>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</si>
  <si>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</si>
  <si>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</si>
  <si>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</si>
  <si>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</si>
  <si>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</si>
  <si>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</si>
  <si>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</si>
  <si>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</si>
  <si>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</si>
  <si>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</si>
  <si>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</si>
  <si>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</si>
  <si>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</si>
  <si>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</si>
  <si>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</si>
  <si>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</si>
  <si>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</si>
  <si>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</si>
  <si>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</si>
  <si>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</si>
  <si>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</si>
  <si>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</si>
  <si>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</si>
  <si>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</si>
  <si>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</si>
  <si>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</si>
  <si>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</si>
  <si>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</si>
  <si>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</si>
  <si>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</si>
  <si>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</si>
  <si>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</si>
  <si>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</si>
  <si>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</si>
  <si>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</si>
  <si>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</si>
  <si>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</si>
  <si>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</si>
  <si>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</si>
  <si>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</si>
  <si>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</si>
  <si>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</si>
  <si>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</si>
  <si>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</si>
  <si>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</si>
  <si>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</si>
  <si>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</si>
  <si>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</si>
  <si>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</si>
  <si>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</si>
  <si>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</si>
  <si>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</si>
  <si>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</si>
  <si>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</si>
  <si>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</si>
  <si>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</si>
  <si>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</si>
  <si>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</si>
  <si>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</si>
  <si>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</si>
  <si>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</si>
  <si>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</si>
  <si>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</si>
  <si>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</si>
  <si>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</si>
  <si>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</si>
  <si>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</si>
  <si>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</si>
  <si>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</si>
  <si>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</si>
  <si>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</si>
  <si>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</si>
  <si>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</si>
  <si>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</si>
  <si>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</si>
  <si>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</si>
  <si>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</si>
  <si>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</si>
  <si>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</si>
  <si>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</si>
  <si>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</si>
  <si>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</si>
  <si>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</si>
  <si>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</si>
  <si>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</si>
  <si>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</si>
  <si>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</si>
  <si>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</si>
  <si>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</si>
  <si>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</si>
  <si>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</si>
  <si>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</si>
  <si>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</si>
  <si>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</si>
  <si>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</si>
  <si>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</si>
  <si>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</si>
  <si>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</si>
  <si>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</si>
  <si>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</si>
  <si>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</si>
  <si>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</si>
  <si>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</si>
  <si>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</si>
  <si>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</si>
  <si>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</si>
  <si>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</si>
  <si>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</si>
  <si>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</si>
  <si>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</si>
  <si>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</si>
  <si>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</si>
  <si>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</si>
  <si>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</si>
  <si>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</si>
  <si>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</si>
  <si>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</si>
  <si>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</si>
  <si>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</si>
  <si>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</si>
  <si>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</si>
  <si>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</si>
  <si>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</si>
  <si>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</si>
  <si>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</si>
  <si>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</si>
  <si>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</si>
  <si>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</si>
  <si>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</si>
  <si>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</si>
  <si>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</si>
  <si>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</si>
  <si>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</si>
  <si>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</si>
  <si>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</si>
  <si>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</si>
  <si>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</si>
  <si>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</si>
  <si>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</si>
  <si>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</si>
  <si>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</si>
  <si>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</si>
  <si>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</si>
  <si>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</si>
  <si>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</si>
  <si>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</si>
  <si>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</si>
  <si>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</si>
  <si>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</si>
  <si>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</si>
  <si>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</si>
  <si>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</si>
  <si>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</si>
  <si>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</si>
  <si>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</si>
  <si>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</si>
  <si>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</si>
  <si>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</si>
  <si>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</si>
  <si>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</si>
  <si>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</si>
  <si>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</si>
  <si>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</si>
  <si>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</si>
  <si>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</si>
  <si>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</si>
  <si>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</si>
  <si>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</si>
  <si>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</si>
  <si>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</si>
  <si>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</si>
  <si>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</si>
  <si>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</si>
  <si>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</si>
  <si>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</si>
  <si>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</si>
  <si>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</si>
  <si>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</si>
  <si>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</si>
  <si>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</si>
  <si>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</si>
  <si>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</si>
  <si>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</si>
  <si>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</si>
  <si>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</si>
  <si>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</si>
  <si>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</si>
  <si>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</si>
  <si>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</si>
  <si>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</si>
  <si>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</si>
  <si>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</si>
  <si>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</si>
  <si>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</si>
  <si>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</si>
  <si>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</si>
  <si>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</si>
  <si>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</si>
  <si>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</si>
  <si>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</si>
  <si>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</si>
  <si>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</si>
  <si>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</si>
  <si>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</si>
  <si>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</si>
  <si>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</si>
  <si>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</si>
  <si>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</si>
  <si>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</si>
  <si>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</si>
  <si>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</si>
  <si>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</si>
  <si>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</si>
  <si>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</si>
  <si>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</si>
  <si>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</si>
  <si>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</si>
  <si>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</si>
  <si>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</si>
  <si>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</si>
  <si>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</si>
  <si>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</si>
  <si>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</si>
  <si>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</si>
  <si>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</si>
  <si>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</si>
  <si>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</si>
  <si>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</si>
  <si>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</si>
  <si>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</si>
  <si>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</si>
  <si>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</si>
  <si>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</si>
  <si>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</si>
  <si>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</si>
  <si>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</si>
  <si>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</si>
  <si>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</si>
  <si>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</si>
  <si>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</si>
  <si>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</si>
  <si>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</si>
  <si>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</si>
  <si>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</si>
  <si>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</si>
  <si>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</si>
  <si>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</si>
  <si>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</si>
  <si>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</si>
  <si>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</si>
  <si>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</si>
  <si>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</si>
  <si>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</si>
  <si>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</si>
  <si>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</si>
  <si>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</si>
  <si>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</si>
  <si>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</si>
  <si>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</si>
  <si>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</si>
  <si>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</si>
  <si>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</si>
  <si>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</si>
  <si>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</si>
  <si>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</si>
  <si>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</si>
  <si>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</si>
  <si>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</si>
  <si>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</si>
  <si>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</si>
  <si>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</si>
  <si>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</si>
  <si>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</si>
  <si>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</si>
  <si>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</si>
  <si>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</si>
  <si>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</si>
  <si>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</si>
  <si>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</si>
  <si>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</si>
  <si>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</si>
  <si>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</si>
  <si>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</si>
  <si>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</si>
  <si>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</si>
  <si>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</si>
  <si>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</si>
  <si>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</si>
  <si>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</si>
  <si>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</si>
  <si>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</si>
  <si>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</si>
  <si>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</si>
  <si>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</si>
  <si>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</si>
  <si>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</si>
  <si>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</si>
  <si>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</si>
  <si>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</si>
  <si>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</si>
  <si>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</si>
  <si>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</si>
  <si>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</si>
  <si>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</si>
  <si>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</si>
  <si>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</si>
  <si>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</si>
  <si>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</si>
  <si>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</si>
  <si>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</si>
  <si>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</si>
  <si>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</si>
  <si>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</si>
  <si>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</si>
  <si>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</si>
  <si>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</si>
  <si>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</si>
  <si>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</si>
  <si>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</si>
  <si>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</si>
  <si>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</si>
  <si>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</si>
  <si>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</si>
  <si>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</si>
  <si>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</si>
  <si>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</si>
  <si>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</si>
  <si>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</si>
  <si>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</si>
  <si>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</si>
  <si>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</si>
  <si>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</si>
  <si>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</si>
  <si>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</si>
  <si>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</si>
  <si>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</si>
  <si>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</si>
  <si>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</si>
  <si>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</si>
  <si>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</si>
  <si>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</si>
  <si>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</si>
  <si>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</si>
  <si>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</si>
  <si>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</si>
  <si>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</si>
  <si>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</si>
  <si>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</si>
  <si>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</si>
  <si>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</si>
  <si>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</si>
  <si>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</si>
  <si>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</si>
  <si>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</si>
  <si>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</si>
  <si>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</si>
  <si>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</si>
  <si>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</si>
  <si>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</si>
  <si>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</si>
  <si>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</si>
  <si>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</si>
  <si>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</si>
  <si>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</si>
  <si>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</si>
  <si>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</si>
  <si>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</si>
  <si>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</si>
  <si>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</si>
  <si>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</si>
  <si>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</si>
  <si>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</si>
  <si>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</si>
  <si>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</si>
  <si>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</si>
  <si>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</si>
  <si>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</si>
  <si>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</si>
  <si>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</si>
  <si>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</si>
  <si>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</si>
  <si>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</si>
  <si>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</si>
  <si>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</si>
  <si>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</si>
  <si>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</si>
  <si>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</si>
  <si>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</si>
  <si>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</si>
  <si>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</si>
  <si>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</si>
  <si>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</si>
  <si>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</si>
  <si>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</si>
  <si>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</si>
  <si>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</si>
  <si>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</si>
  <si>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</si>
  <si>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</si>
  <si>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</si>
  <si>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</si>
  <si>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</si>
  <si>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</si>
  <si>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</si>
  <si>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</si>
  <si>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</si>
  <si>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</si>
  <si>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</si>
  <si>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</si>
  <si>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</si>
  <si>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</si>
  <si>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</si>
  <si>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</si>
  <si>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</si>
  <si>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</si>
  <si>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</si>
  <si>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</si>
  <si>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</si>
  <si>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</si>
  <si>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</si>
  <si>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</si>
  <si>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</si>
  <si>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</si>
  <si>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</si>
  <si>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</si>
  <si>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</si>
  <si>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</si>
  <si>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</si>
  <si>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</si>
  <si>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</si>
  <si>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</si>
  <si>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</si>
  <si>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</si>
  <si>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</si>
  <si>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</si>
  <si>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</si>
  <si>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</si>
  <si>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</si>
  <si>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</si>
  <si>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</si>
  <si>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</si>
  <si>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</si>
  <si>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</si>
  <si>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</si>
  <si>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</si>
  <si>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</si>
  <si>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</si>
  <si>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</si>
  <si>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</si>
  <si>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</si>
  <si>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</si>
  <si>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</si>
  <si>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</si>
  <si>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</si>
  <si>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</si>
  <si>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</si>
  <si>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</si>
  <si>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</si>
  <si>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</si>
  <si>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</si>
  <si>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</si>
  <si>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</si>
  <si>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</si>
  <si>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</si>
  <si>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</si>
  <si>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</si>
  <si>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</si>
  <si>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</si>
  <si>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</si>
  <si>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</si>
  <si>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</si>
  <si>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</si>
  <si>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</si>
  <si>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</si>
  <si>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</si>
  <si>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</si>
  <si>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</si>
  <si>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</si>
  <si>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</si>
  <si>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</si>
  <si>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</si>
  <si>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</si>
  <si>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</si>
  <si>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</si>
  <si>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</si>
  <si>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</si>
  <si>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</si>
  <si>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</si>
  <si>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</si>
  <si>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</si>
  <si>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</si>
  <si>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</si>
  <si>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</si>
  <si>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</si>
  <si>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</si>
  <si>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</si>
  <si>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</si>
  <si>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</si>
  <si>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</si>
  <si>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</si>
  <si>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</si>
  <si>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</si>
  <si>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</si>
  <si>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</si>
  <si>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</si>
  <si>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</si>
  <si>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</si>
  <si>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</si>
  <si>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</si>
  <si>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</si>
  <si>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</si>
  <si>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</si>
  <si>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</si>
  <si>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</si>
  <si>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</si>
  <si>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</si>
  <si>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</si>
  <si>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</si>
  <si>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</si>
  <si>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</si>
  <si>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</si>
  <si>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</si>
  <si>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</si>
  <si>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</si>
  <si>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</si>
  <si>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</si>
  <si>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</si>
  <si>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</si>
  <si>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</si>
  <si>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</si>
  <si>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</si>
  <si>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</si>
  <si>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</si>
  <si>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</si>
  <si>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</si>
  <si>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</si>
  <si>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</si>
  <si>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</si>
  <si>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</si>
  <si>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</si>
  <si>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</si>
  <si>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</si>
  <si>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</si>
  <si>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</si>
  <si>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</si>
  <si>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</si>
  <si>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</si>
  <si>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</si>
  <si>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</si>
  <si>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</si>
  <si>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</si>
  <si>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</si>
  <si>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</si>
  <si>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</si>
  <si>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</si>
  <si>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</si>
  <si>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</si>
  <si>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</si>
  <si>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</si>
  <si>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</si>
  <si>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</si>
  <si>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</si>
  <si>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</si>
  <si>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</si>
  <si>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</si>
  <si>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</si>
  <si>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</si>
  <si>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</si>
  <si>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</si>
  <si>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</si>
  <si>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</si>
  <si>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</si>
  <si>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</si>
  <si>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</si>
  <si>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</si>
  <si>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</si>
  <si>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</si>
  <si>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</si>
  <si>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</si>
  <si>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</si>
  <si>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</si>
  <si>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</si>
  <si>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</si>
  <si>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</si>
  <si>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</si>
  <si>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</si>
  <si>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</si>
  <si>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</si>
  <si>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</si>
  <si>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</si>
  <si>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</si>
  <si>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</si>
  <si>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</si>
  <si>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</si>
  <si>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</si>
  <si>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</si>
  <si>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</si>
  <si>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</si>
  <si>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</si>
  <si>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</si>
  <si>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</si>
  <si>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</si>
  <si>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</si>
  <si>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</si>
  <si>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</si>
  <si>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</si>
  <si>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</si>
  <si>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</si>
  <si>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</si>
  <si>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</si>
  <si>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</si>
  <si>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</si>
  <si>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</si>
  <si>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</si>
  <si>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</si>
  <si>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</si>
  <si>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</si>
  <si>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</si>
  <si>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</si>
  <si>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</si>
  <si>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</si>
  <si>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</si>
  <si>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</si>
  <si>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</si>
  <si>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</si>
  <si>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</si>
  <si>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</si>
  <si>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</si>
  <si>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</si>
  <si>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</si>
  <si>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</si>
  <si>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</si>
  <si>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</si>
  <si>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</si>
  <si>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</si>
  <si>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</si>
  <si>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</si>
  <si>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</si>
  <si>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</si>
  <si>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</si>
  <si>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</si>
  <si>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</si>
  <si>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</si>
  <si>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</si>
  <si>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</si>
  <si>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</si>
  <si>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</si>
  <si>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</si>
  <si>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</si>
  <si>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</si>
  <si>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</si>
  <si>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</si>
  <si>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</si>
  <si>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</si>
  <si>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</si>
  <si>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</si>
  <si>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</si>
  <si>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</si>
  <si>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</si>
  <si>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</si>
  <si>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</si>
  <si>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</si>
  <si>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</si>
  <si>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</si>
  <si>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</si>
  <si>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</si>
  <si>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</si>
  <si>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</si>
  <si>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</si>
  <si>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</si>
  <si>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</si>
  <si>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</si>
  <si>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</si>
  <si>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</si>
  <si>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</si>
  <si>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</si>
  <si>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</si>
  <si>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</si>
  <si>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</si>
  <si>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</si>
  <si>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</si>
  <si>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</si>
  <si>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</si>
  <si>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</si>
  <si>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</si>
  <si>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</si>
  <si>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</si>
  <si>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</si>
  <si>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</si>
  <si>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</si>
  <si>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</si>
  <si>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</si>
  <si>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</si>
  <si>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</si>
  <si>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</si>
  <si>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</si>
  <si>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</si>
  <si>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</si>
  <si>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</si>
  <si>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</si>
  <si>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</si>
  <si>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</si>
  <si>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</si>
  <si>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</si>
  <si>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</si>
  <si>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</si>
  <si>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</si>
  <si>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</si>
  <si>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</si>
  <si>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</si>
  <si>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</si>
  <si>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</si>
  <si>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</si>
  <si>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</si>
  <si>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</si>
  <si>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</si>
  <si>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</si>
  <si>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</si>
  <si>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</si>
  <si>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</si>
  <si>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</si>
  <si>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</si>
  <si>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</si>
  <si>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</si>
  <si>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</si>
  <si>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</si>
  <si>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</si>
  <si>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</si>
  <si>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</si>
  <si>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</si>
  <si>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</si>
  <si>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</si>
  <si>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</si>
  <si>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</si>
  <si>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</si>
  <si>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</si>
  <si>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</si>
  <si>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</si>
  <si>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</si>
  <si>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</si>
  <si>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</si>
  <si>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</si>
  <si>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</si>
  <si>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</si>
  <si>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</si>
  <si>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</si>
  <si>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</si>
  <si>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</si>
  <si>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</si>
  <si>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</si>
  <si>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</si>
  <si>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</si>
  <si>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</si>
  <si>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</si>
  <si>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</si>
  <si>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</si>
  <si>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</si>
  <si>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</si>
  <si>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</si>
  <si>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</si>
  <si>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</si>
  <si>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</si>
  <si>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</si>
  <si>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</si>
  <si>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</si>
  <si>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</si>
  <si>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</si>
  <si>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</si>
  <si>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</si>
  <si>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</si>
  <si>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</si>
  <si>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</si>
  <si>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</si>
  <si>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</si>
  <si>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</si>
  <si>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</si>
  <si>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</si>
  <si>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</si>
  <si>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</si>
  <si>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</si>
  <si>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</si>
  <si>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</si>
  <si>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</si>
  <si>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</si>
  <si>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</si>
  <si>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</si>
  <si>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</si>
  <si>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</si>
  <si>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</si>
  <si>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</si>
  <si>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</si>
  <si>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</si>
  <si>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</si>
  <si>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</si>
  <si>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</si>
  <si>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</si>
  <si>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</si>
  <si>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</si>
  <si>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</si>
  <si>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</si>
  <si>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</si>
  <si>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</si>
  <si>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</si>
  <si>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</si>
  <si>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</si>
  <si>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</si>
  <si>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</si>
  <si>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</si>
  <si>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</si>
  <si>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</si>
  <si>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</si>
  <si>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</si>
  <si>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</si>
  <si>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</si>
  <si>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</si>
  <si>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</si>
  <si>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</si>
  <si>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</si>
  <si>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</si>
  <si>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</si>
  <si>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</si>
  <si>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</si>
  <si>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</si>
  <si>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</si>
  <si>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</si>
  <si>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</si>
  <si>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</si>
  <si>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</si>
  <si>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</si>
  <si>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</si>
  <si>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</si>
  <si>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</si>
  <si>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</si>
  <si>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</si>
  <si>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</si>
  <si>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</si>
  <si>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</si>
  <si>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</si>
  <si>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</si>
  <si>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</si>
  <si>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</si>
  <si>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</si>
  <si>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</si>
  <si>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</si>
  <si>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</si>
  <si>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</si>
  <si>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</si>
  <si>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</si>
  <si>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</si>
  <si>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</si>
  <si>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</si>
  <si>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</si>
  <si>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</si>
  <si>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</si>
  <si>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</si>
  <si>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</si>
  <si>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</si>
  <si>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</si>
  <si>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</si>
  <si>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</si>
  <si>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</si>
  <si>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</si>
  <si>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</si>
  <si>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</si>
  <si>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</si>
  <si>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</si>
  <si>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</si>
  <si>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</si>
  <si>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</si>
  <si>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</si>
  <si>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</si>
  <si>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</si>
  <si>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</si>
  <si>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</si>
  <si>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</si>
  <si>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</si>
  <si>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</si>
  <si>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</si>
  <si>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</si>
  <si>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</si>
  <si>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</si>
  <si>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</si>
  <si>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</si>
  <si>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</si>
  <si>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</si>
  <si>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</si>
  <si>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</si>
  <si>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</si>
  <si>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</si>
  <si>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</si>
  <si>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</si>
  <si>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</si>
  <si>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</si>
  <si>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</si>
  <si>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</si>
  <si>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</si>
  <si>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</si>
  <si>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</si>
  <si>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</si>
  <si>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</si>
  <si>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</si>
  <si>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</si>
  <si>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</si>
  <si>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</si>
  <si>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</si>
  <si>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</si>
  <si>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</si>
  <si>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</si>
  <si>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</si>
  <si>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</si>
  <si>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</si>
  <si>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</si>
  <si>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</si>
  <si>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</si>
  <si>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</si>
  <si>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</si>
  <si>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</si>
  <si>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</si>
  <si>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</si>
  <si>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</si>
  <si>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</si>
  <si>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</si>
  <si>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</si>
  <si>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</si>
  <si>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</si>
  <si>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</si>
  <si>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</si>
  <si>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</si>
  <si>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</si>
  <si>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</si>
  <si>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</si>
  <si>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</si>
  <si>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</si>
  <si>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</si>
  <si>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</si>
  <si>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</si>
  <si>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</si>
  <si>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</si>
  <si>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</si>
  <si>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</si>
  <si>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</si>
  <si>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</si>
  <si>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</si>
  <si>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</si>
  <si>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</si>
  <si>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</si>
  <si>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</si>
  <si>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</si>
  <si>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</si>
  <si>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</si>
  <si>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</si>
  <si>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</si>
  <si>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</si>
  <si>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</si>
  <si>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</si>
  <si>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</si>
  <si>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</si>
  <si>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</si>
  <si>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</si>
  <si>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</si>
  <si>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</si>
  <si>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</si>
  <si>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</si>
  <si>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</si>
  <si>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</si>
  <si>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</si>
  <si>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</si>
  <si>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</si>
  <si>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</si>
  <si>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</si>
  <si>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</si>
  <si>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</si>
  <si>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</si>
  <si>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</si>
  <si>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</si>
  <si>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</si>
  <si>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</si>
  <si>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</si>
  <si>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</si>
  <si>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</si>
  <si>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</si>
  <si>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</si>
  <si>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</si>
  <si>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</si>
  <si>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</si>
  <si>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</si>
  <si>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</si>
  <si>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</si>
  <si>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</si>
  <si>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</si>
  <si>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</si>
  <si>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</si>
  <si>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</si>
  <si>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</si>
  <si>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</si>
  <si>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</si>
  <si>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</si>
  <si>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</si>
  <si>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</si>
  <si>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</si>
  <si>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</si>
  <si>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</si>
  <si>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</si>
  <si>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</si>
  <si>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</si>
  <si>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</si>
  <si>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</si>
  <si>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</si>
  <si>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</si>
  <si>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</si>
  <si>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</si>
  <si>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</si>
  <si>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</si>
  <si>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</si>
  <si>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</si>
  <si>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</si>
  <si>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</si>
  <si>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</si>
  <si>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</si>
  <si>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</si>
  <si>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</si>
  <si>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</si>
  <si>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</si>
  <si>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</si>
  <si>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</si>
  <si>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</si>
  <si>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</si>
  <si>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</si>
  <si>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</si>
  <si>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</si>
  <si>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</si>
  <si>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</si>
  <si>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</si>
  <si>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</si>
  <si>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</si>
  <si>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</si>
  <si>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</si>
  <si>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</si>
  <si>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</si>
  <si>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</si>
  <si>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</si>
  <si>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</si>
  <si>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</si>
  <si>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</si>
  <si>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</si>
  <si>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</si>
  <si>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</si>
  <si>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</si>
  <si>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</si>
  <si>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</si>
  <si>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</si>
  <si>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</si>
  <si>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</si>
  <si>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</si>
  <si>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</si>
  <si>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</si>
  <si>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</si>
  <si>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</si>
  <si>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</si>
  <si>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</si>
  <si>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</si>
  <si>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</si>
  <si>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</si>
  <si>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</si>
  <si>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</si>
  <si>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</si>
  <si>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</si>
  <si>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</si>
  <si>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</si>
  <si>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</si>
  <si>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</si>
  <si>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</si>
  <si>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</si>
  <si>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</si>
  <si>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</si>
  <si>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</si>
  <si>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</si>
  <si>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</si>
  <si>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</si>
  <si>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</si>
  <si>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</si>
  <si>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</si>
  <si>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</si>
  <si>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</si>
  <si>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</si>
  <si>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</si>
  <si>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</si>
  <si>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</si>
  <si>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</si>
  <si>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</si>
  <si>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</si>
  <si>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</si>
  <si>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</si>
  <si>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</si>
  <si>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</si>
  <si>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</si>
  <si>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</si>
  <si>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</si>
  <si>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</si>
  <si>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</si>
  <si>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</si>
  <si>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</si>
  <si>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</si>
  <si>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</si>
  <si>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</si>
  <si>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</si>
  <si>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</si>
  <si>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</si>
  <si>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</si>
  <si>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</si>
  <si>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</si>
  <si>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</si>
  <si>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</si>
  <si>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</si>
  <si>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</si>
  <si>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</si>
  <si>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</si>
  <si>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</si>
  <si>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</si>
  <si>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</si>
  <si>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</si>
  <si>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</si>
  <si>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</si>
  <si>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</si>
  <si>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</si>
  <si>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</si>
  <si>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</si>
  <si>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</si>
  <si>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</si>
  <si>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</si>
  <si>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</si>
  <si>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</si>
  <si>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</si>
  <si>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</si>
  <si>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</si>
  <si>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</si>
  <si>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</si>
  <si>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</si>
  <si>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</si>
  <si>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</si>
  <si>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</si>
  <si>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</si>
  <si>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</si>
  <si>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</si>
  <si>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</si>
  <si>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</si>
  <si>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</si>
  <si>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</si>
  <si>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</si>
  <si>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</si>
  <si>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</si>
  <si>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</si>
  <si>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</si>
  <si>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</si>
  <si>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</si>
  <si>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</si>
  <si>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</si>
  <si>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</si>
  <si>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</si>
  <si>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</si>
  <si>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</si>
  <si>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</si>
  <si>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</si>
  <si>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</si>
  <si>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</si>
  <si>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</si>
  <si>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</si>
  <si>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</si>
  <si>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</si>
  <si>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</si>
  <si>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</si>
  <si>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</si>
  <si>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</si>
  <si>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</si>
  <si>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</si>
  <si>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</si>
  <si>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</si>
  <si>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</si>
  <si>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</si>
  <si>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</si>
  <si>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</si>
  <si>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</si>
  <si>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</si>
  <si>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</si>
  <si>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</si>
  <si>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</si>
  <si>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</si>
  <si>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</si>
  <si>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</si>
  <si>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</si>
  <si>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</si>
  <si>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</si>
  <si>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</si>
  <si>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</si>
  <si>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</si>
  <si>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</si>
  <si>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</si>
  <si>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</si>
  <si>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</si>
  <si>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</si>
  <si>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</si>
  <si>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</si>
  <si>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</si>
  <si>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</si>
  <si>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</si>
  <si>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</si>
  <si>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</si>
  <si>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</si>
  <si>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</si>
  <si>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</si>
  <si>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</si>
  <si>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</si>
  <si>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</si>
  <si>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</si>
  <si>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</si>
  <si>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</si>
  <si>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</si>
  <si>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</si>
  <si>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</si>
  <si>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</si>
  <si>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</si>
  <si>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</si>
  <si>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</si>
  <si>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</si>
  <si>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</si>
  <si>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</si>
  <si>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</si>
  <si>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</si>
  <si>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</si>
  <si>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</si>
  <si>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</si>
  <si>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</si>
  <si>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</si>
  <si>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</si>
  <si>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</si>
  <si>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</si>
  <si>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</si>
  <si>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</si>
  <si>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</si>
  <si>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</si>
  <si>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</si>
  <si>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</si>
  <si>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</si>
  <si>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</si>
  <si>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</si>
  <si>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</si>
  <si>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</si>
  <si>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</si>
  <si>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</si>
  <si>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</si>
  <si>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</si>
  <si>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</si>
  <si>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</si>
  <si>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</si>
  <si>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</si>
  <si>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</si>
  <si>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</si>
  <si>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</si>
  <si>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</si>
  <si>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</si>
  <si>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</si>
  <si>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</si>
  <si>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</si>
  <si>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</si>
  <si>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</si>
  <si>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</si>
  <si>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</si>
  <si>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</si>
  <si>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</si>
  <si>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</si>
  <si>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</si>
  <si>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</si>
  <si>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</si>
  <si>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</si>
  <si>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</si>
  <si>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</si>
  <si>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</si>
  <si>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</si>
  <si>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</si>
  <si>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</si>
  <si>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</si>
  <si>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</si>
  <si>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</si>
  <si>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</si>
  <si>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</si>
  <si>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</si>
  <si>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</si>
  <si>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</si>
  <si>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</si>
  <si>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</si>
  <si>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</si>
  <si>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</si>
  <si>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</si>
  <si>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</si>
  <si>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</si>
  <si>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</si>
  <si>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</si>
  <si>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</si>
  <si>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</si>
  <si>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</si>
  <si>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</si>
  <si>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</si>
  <si>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</si>
  <si>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</si>
  <si>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</si>
  <si>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</si>
  <si>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</si>
  <si>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</si>
  <si>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</si>
  <si>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</si>
  <si>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</si>
  <si>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</si>
  <si>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</si>
  <si>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</si>
  <si>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</si>
  <si>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</si>
  <si>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</si>
  <si>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</si>
  <si>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</si>
  <si>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</si>
  <si>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</si>
  <si>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</si>
  <si>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</si>
  <si>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</si>
  <si>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</si>
  <si>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</si>
  <si>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</si>
  <si>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</si>
  <si>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</si>
  <si>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</si>
  <si>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</si>
  <si>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</si>
  <si>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</si>
  <si>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</si>
  <si>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</si>
  <si>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</si>
  <si>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</si>
  <si>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</si>
  <si>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</si>
  <si>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</si>
  <si>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</si>
  <si>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</si>
  <si>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</si>
  <si>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</si>
  <si>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</si>
  <si>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</si>
  <si>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</si>
  <si>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</si>
  <si>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</si>
  <si>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</si>
  <si>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</si>
  <si>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</si>
  <si>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</si>
  <si>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</si>
  <si>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</si>
  <si>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</si>
  <si>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</si>
  <si>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</si>
  <si>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</si>
  <si>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</si>
  <si>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</si>
  <si>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</si>
  <si>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</si>
  <si>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</si>
  <si>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</si>
  <si>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</si>
  <si>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</si>
  <si>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</si>
  <si>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</si>
  <si>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</si>
  <si>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</si>
  <si>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</si>
  <si>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</si>
  <si>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</si>
  <si>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</si>
  <si>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</si>
  <si>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</si>
  <si>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</si>
  <si>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</si>
  <si>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</si>
  <si>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</si>
  <si>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</si>
  <si>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</si>
  <si>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</si>
  <si>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</si>
  <si>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</si>
  <si>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</si>
  <si>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</si>
  <si>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</si>
  <si>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</si>
  <si>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</si>
  <si>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</si>
  <si>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</si>
  <si>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</si>
  <si>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</si>
  <si>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</si>
  <si>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</si>
  <si>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</si>
  <si>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</si>
  <si>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</si>
  <si>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</si>
  <si>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</si>
  <si>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</si>
  <si>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</si>
  <si>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</si>
  <si>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</si>
  <si>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</si>
  <si>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</si>
  <si>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</si>
  <si>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</si>
  <si>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</si>
  <si>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</si>
  <si>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</si>
  <si>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</si>
  <si>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</si>
  <si>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</si>
  <si>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</si>
  <si>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</si>
  <si>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</si>
  <si>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</si>
  <si>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</si>
  <si>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</si>
  <si>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</si>
  <si>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</si>
  <si>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</si>
  <si>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</si>
  <si>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</si>
  <si>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</si>
  <si>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</si>
  <si>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</si>
  <si>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</si>
  <si>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</si>
  <si>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</si>
  <si>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</si>
  <si>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</si>
  <si>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</si>
  <si>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</si>
  <si>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</si>
  <si>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</si>
  <si>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</si>
  <si>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</si>
  <si>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</si>
  <si>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</si>
  <si>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</si>
  <si>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</si>
  <si>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</si>
  <si>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</si>
  <si>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</si>
  <si>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</si>
  <si>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</si>
  <si>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</si>
  <si>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</si>
  <si>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</si>
  <si>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</si>
  <si>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</si>
  <si>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</si>
  <si>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</si>
  <si>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</si>
  <si>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</si>
  <si>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</si>
  <si>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</si>
  <si>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</si>
  <si>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</si>
  <si>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</si>
  <si>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</si>
  <si>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</si>
  <si>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</si>
  <si>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</si>
  <si>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</si>
  <si>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</si>
  <si>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</si>
  <si>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</si>
  <si>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</si>
  <si>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</si>
  <si>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</si>
  <si>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</si>
  <si>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</si>
  <si>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</si>
  <si>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</si>
  <si>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</si>
  <si>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</si>
  <si>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</si>
  <si>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</si>
  <si>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</si>
  <si>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</si>
  <si>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</si>
  <si>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</si>
  <si>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</si>
  <si>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</si>
  <si>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</si>
  <si>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</si>
  <si>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</si>
  <si>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</si>
  <si>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</si>
  <si>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</si>
  <si>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</si>
  <si>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</si>
  <si>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</si>
  <si>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</si>
  <si>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</si>
  <si>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</si>
  <si>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</si>
  <si>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</si>
  <si>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</si>
  <si>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</si>
  <si>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</si>
  <si>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</si>
  <si>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</si>
  <si>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</si>
  <si>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</si>
  <si>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</si>
  <si>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</si>
  <si>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</si>
  <si>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</si>
  <si>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</si>
  <si>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</si>
  <si>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</si>
  <si>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</si>
  <si>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</si>
  <si>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</si>
  <si>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</si>
  <si>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</si>
  <si>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</si>
  <si>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</si>
  <si>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</si>
  <si>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</si>
  <si>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</si>
  <si>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</si>
  <si>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</si>
  <si>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</si>
  <si>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</si>
  <si>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</si>
  <si>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</si>
  <si>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</si>
  <si>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</si>
  <si>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</si>
  <si>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</si>
  <si>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</si>
  <si>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</si>
  <si>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</si>
  <si>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</si>
  <si>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</si>
  <si>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</si>
  <si>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</si>
  <si>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</si>
  <si>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</si>
  <si>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</si>
  <si>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</si>
  <si>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</si>
  <si>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</si>
  <si>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</si>
  <si>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</si>
  <si>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</si>
  <si>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</si>
  <si>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</si>
  <si>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</si>
  <si>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</si>
  <si>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</si>
  <si>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</si>
  <si>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</si>
  <si>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</si>
  <si>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</si>
  <si>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</si>
  <si>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</si>
  <si>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</si>
  <si>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</si>
  <si>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</si>
  <si>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</si>
  <si>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</si>
  <si>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</si>
  <si>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</si>
  <si>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</si>
  <si>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</si>
  <si>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</si>
  <si>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</si>
  <si>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</si>
  <si>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</si>
  <si>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</si>
  <si>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</si>
  <si>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</si>
  <si>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</si>
  <si>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</si>
  <si>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</si>
  <si>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</si>
  <si>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</si>
  <si>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</si>
  <si>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</si>
  <si>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</si>
  <si>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</si>
  <si>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</si>
  <si>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</si>
  <si>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</si>
  <si>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</si>
  <si>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</si>
  <si>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</si>
  <si>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</si>
  <si>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</si>
  <si>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</si>
  <si>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</si>
  <si>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</si>
  <si>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</si>
  <si>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</si>
  <si>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</si>
  <si>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</si>
  <si>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</si>
  <si>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</si>
  <si>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</si>
  <si>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</si>
  <si>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</si>
  <si>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</si>
  <si>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</si>
  <si>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</si>
  <si>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</si>
  <si>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</si>
  <si>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</si>
  <si>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</si>
  <si>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</si>
  <si>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</si>
  <si>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</si>
  <si>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</si>
  <si>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</si>
  <si>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</si>
  <si>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</si>
  <si>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</si>
  <si>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</si>
  <si>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</si>
  <si>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</si>
  <si>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</si>
  <si>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</si>
  <si>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</si>
  <si>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</si>
  <si>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</si>
  <si>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</si>
  <si>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</si>
  <si>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</si>
  <si>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</si>
  <si>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</si>
  <si>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</si>
  <si>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</si>
  <si>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</si>
  <si>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</si>
  <si>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</si>
  <si>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</si>
  <si>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</si>
  <si>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</si>
  <si>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</si>
  <si>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</si>
  <si>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</si>
  <si>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</si>
  <si>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</si>
  <si>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</si>
  <si>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</si>
  <si>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</si>
  <si>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</si>
  <si>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</si>
  <si>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</si>
  <si>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</si>
  <si>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</si>
  <si>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</si>
  <si>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</si>
  <si>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</si>
  <si>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</si>
  <si>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</si>
  <si>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</si>
  <si>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</si>
  <si>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</si>
  <si>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</si>
  <si>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</si>
  <si>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</si>
  <si>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</si>
  <si>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</si>
  <si>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</si>
  <si>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</si>
  <si>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</si>
  <si>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</si>
  <si>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</si>
  <si>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</si>
  <si>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</si>
  <si>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</si>
  <si>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</si>
  <si>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</si>
  <si>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</si>
  <si>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</si>
  <si>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</si>
  <si>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</si>
  <si>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</si>
  <si>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</si>
  <si>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</si>
  <si>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</si>
  <si>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</si>
  <si>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</si>
  <si>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</si>
  <si>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</si>
  <si>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</si>
  <si>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</si>
  <si>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</si>
  <si>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</si>
  <si>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</si>
  <si>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</si>
  <si>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</si>
  <si>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</si>
  <si>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</si>
  <si>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</si>
  <si>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</si>
  <si>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</si>
  <si>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</si>
  <si>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</si>
  <si>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</si>
  <si>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</si>
  <si>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</si>
  <si>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</si>
  <si>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</si>
  <si>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</si>
  <si>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</si>
  <si>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</si>
  <si>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</si>
  <si>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</si>
  <si>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</si>
  <si>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</si>
  <si>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</si>
  <si>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</si>
  <si>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</si>
  <si>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</si>
  <si>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</si>
  <si>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</si>
  <si>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</si>
  <si>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</si>
  <si>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</si>
  <si>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</si>
  <si>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</si>
  <si>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</si>
  <si>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</si>
  <si>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</si>
  <si>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</si>
  <si>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</si>
  <si>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</si>
  <si>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</si>
  <si>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</si>
  <si>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</si>
  <si>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</si>
  <si>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</si>
  <si>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</si>
  <si>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</si>
  <si>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</si>
  <si>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</si>
  <si>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</si>
  <si>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</si>
  <si>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</si>
  <si>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</si>
  <si>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</si>
  <si>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</si>
  <si>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</si>
  <si>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</si>
  <si>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</si>
  <si>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</si>
  <si>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</si>
  <si>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</si>
  <si>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</si>
  <si>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</si>
  <si>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</si>
  <si>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</si>
  <si>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</si>
  <si>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</si>
  <si>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</si>
  <si>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</si>
  <si>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</si>
  <si>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</si>
  <si>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</si>
  <si>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</si>
  <si>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</si>
  <si>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</si>
  <si>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</si>
  <si>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</si>
  <si>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</si>
  <si>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</si>
  <si>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</si>
  <si>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</si>
  <si>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</si>
  <si>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</si>
  <si>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</si>
  <si>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</si>
  <si>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</si>
  <si>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</si>
  <si>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</si>
  <si>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</si>
  <si>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</si>
  <si>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</si>
  <si>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</si>
  <si>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</si>
  <si>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</si>
  <si>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</si>
  <si>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</si>
  <si>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</si>
  <si>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</si>
  <si>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</si>
  <si>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</si>
  <si>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</si>
  <si>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</si>
  <si>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</si>
  <si>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</si>
  <si>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</si>
  <si>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</si>
  <si>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</si>
  <si>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</si>
  <si>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</si>
  <si>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</si>
  <si>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</si>
  <si>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</si>
  <si>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</si>
  <si>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</si>
  <si>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</si>
  <si>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</si>
  <si>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</si>
  <si>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</si>
  <si>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ano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</si>
</sst>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 Zvýraznění 2" xfId="4" builtinId="34"/>
    <cellStyle name="Hypertextový odkaz" xfId="5" builtinId="8"/>
    <cellStyle name="Nadpis 3" xfId="6" builtinId="18"/>
    <cellStyle name="Název" xfId="2" builtinId="15"/>
    <cellStyle name="Normální" xfId="0" builtinId="0"/>
    <cellStyle name="Výstup" xfId="3" builtinId="21"/>
    <cellStyle name="Vysvětlující text" xfId="1" builtinId="53"/>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5" sqref="D5:F5"/>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32" t="str">
        <f>UPPER(NTS_title)</f>
        <v>NETECHNICKÉ SHRNUTÍ PROJEKTU</v>
      </c>
      <c r="D1" s="132"/>
      <c r="E1" s="132"/>
      <c r="F1" s="132"/>
      <c r="G1" s="32" t="s">
        <v>6</v>
      </c>
      <c r="H1" s="29"/>
    </row>
    <row r="2" spans="1:9" ht="16.149999999999999" customHeight="1" x14ac:dyDescent="0.25">
      <c r="A2" s="5" t="s">
        <v>152</v>
      </c>
      <c r="B2" s="7" t="str">
        <f>IF(TRIM(D2)="","",UPPER(D2))</f>
        <v>CZ</v>
      </c>
      <c r="C2" s="11" t="str">
        <f>country_label</f>
        <v>Země</v>
      </c>
      <c r="D2" s="17" t="s">
        <v>39</v>
      </c>
      <c r="E2" s="135"/>
      <c r="F2" s="136"/>
      <c r="G2" s="74" t="s">
        <v>550</v>
      </c>
      <c r="H2" s="29"/>
      <c r="I2" s="30" t="str">
        <f>compulsory_field_tinstr&amp;" "</f>
        <v xml:space="preserve">Povinné! </v>
      </c>
    </row>
    <row r="3" spans="1:9" ht="16.149999999999999" customHeight="1" x14ac:dyDescent="0.25">
      <c r="A3" s="5" t="s">
        <v>153</v>
      </c>
      <c r="B3" s="7" t="str">
        <f>IF(TRIM(D3)="","",LOWER(D3))</f>
        <v>cs</v>
      </c>
      <c r="C3" s="11" t="str">
        <f>language_label</f>
        <v>Jazyk</v>
      </c>
      <c r="D3" s="18" t="s">
        <v>17</v>
      </c>
      <c r="E3" s="135"/>
      <c r="F3" s="136"/>
      <c r="G3" s="74" t="s">
        <v>550</v>
      </c>
      <c r="H3" s="29"/>
      <c r="I3" s="30" t="str">
        <f>compulsory_field_tinstr&amp;" "</f>
        <v xml:space="preserve">Povinné! </v>
      </c>
    </row>
    <row r="4" spans="1:9" s="69" customFormat="1" ht="15" customHeight="1" x14ac:dyDescent="0.25">
      <c r="A4" s="5" t="s">
        <v>509</v>
      </c>
      <c r="B4" s="4">
        <f>IF(TRIM(D4)="","",VALUE(MID(D4,SEARCH("[", D4)+1,SEARCH("]",D4)-SEARCH("[",D4)-1)))</f>
        <v>1</v>
      </c>
      <c r="C4" s="68" t="str">
        <f>euSubmission_label</f>
        <v>Předkládání EU</v>
      </c>
      <c r="D4" s="67" t="s">
        <v>4952</v>
      </c>
      <c r="E4" s="137"/>
      <c r="F4" s="138"/>
      <c r="G4" s="74" t="s">
        <v>550</v>
      </c>
      <c r="H4" s="29"/>
      <c r="I4" s="30" t="str">
        <f>compulsory_field_tinstr&amp;" "&amp;" "&amp;not_published_instr&amp;" "&amp;euSubmission_instr</f>
        <v>Povinné!  Pole nebude zveřejněno. Uveďte, zda projekt spadá do oblasti působnosti směrnice, či nikoli.</v>
      </c>
    </row>
    <row r="5" spans="1:9" x14ac:dyDescent="0.25">
      <c r="A5" s="5" t="s">
        <v>154</v>
      </c>
      <c r="B5" s="7" t="str">
        <f>IF(TRIM(D5)="","",D5)</f>
        <v/>
      </c>
      <c r="C5" s="11" t="str">
        <f>projectTitle_label</f>
        <v>Název projektu</v>
      </c>
      <c r="D5" s="124"/>
      <c r="E5" s="124"/>
      <c r="F5" s="124"/>
      <c r="G5" s="74" t="s">
        <v>550</v>
      </c>
      <c r="I5" s="30" t="str">
        <f>compulsory_field_tinstr&amp;" "&amp;maxLength_500_tinstr</f>
        <v>Povinné! Maximální délka je 500 znaků.</v>
      </c>
    </row>
    <row r="6" spans="1:9" s="69" customFormat="1" x14ac:dyDescent="0.25">
      <c r="A6" s="5" t="s">
        <v>538</v>
      </c>
      <c r="B6" s="7" t="str">
        <f>IF(TRIM(D6)="","",D6)</f>
        <v/>
      </c>
      <c r="C6" s="68" t="str">
        <f>ntsId_label</f>
        <v>Identifikátor NSPP</v>
      </c>
      <c r="D6" s="139"/>
      <c r="E6" s="140"/>
      <c r="F6" s="65"/>
      <c r="G6" s="66"/>
      <c r="H6" s="35"/>
      <c r="I6" s="30" t="str">
        <f>ntsId_instr&amp;" "&amp;ntsId_tinstr</f>
        <v>Jedinečný identifikátor NSPP přidělený centrálním systémem EK. Vyplní se pouze v případě aktualizace NSPP již uloženého v systému EK.</v>
      </c>
    </row>
    <row r="7" spans="1:9" ht="31.9" customHeight="1" x14ac:dyDescent="0.25">
      <c r="A7" s="5" t="s">
        <v>511</v>
      </c>
      <c r="B7" s="15" t="str">
        <f>IF(TRIM(D7)="","",D7)</f>
        <v/>
      </c>
      <c r="C7" s="107" t="str">
        <f>ntsNationalId_label</f>
        <v>Vnitrostátní identifikátor NSPP</v>
      </c>
      <c r="D7" s="119"/>
      <c r="E7" s="119"/>
      <c r="F7" s="119"/>
      <c r="H7" s="35"/>
      <c r="I7" s="30" t="str">
        <f>not_published_instr&amp;" "&amp;ntsNationalId_instr&amp;" "&amp;maxLength_500_tinstr</f>
        <v>Pole nebude zveřejněno. Vnitrostátní identifikátor NSPP Maximální délka je 500 znaků.</v>
      </c>
    </row>
    <row r="8" spans="1:9" ht="15" customHeight="1" x14ac:dyDescent="0.25">
      <c r="A8" s="5" t="s">
        <v>155</v>
      </c>
      <c r="B8" s="4" t="str">
        <f>IF(TRIM(D8)="","",D8)</f>
        <v/>
      </c>
      <c r="C8" s="11" t="str">
        <f>projectDuration_label</f>
        <v>Doba trvání projektu</v>
      </c>
      <c r="D8" s="18"/>
      <c r="E8" s="133" t="str">
        <f>duration_unit_label</f>
        <v>(v měsících)</v>
      </c>
      <c r="F8" s="134"/>
      <c r="G8" s="74" t="s">
        <v>550</v>
      </c>
      <c r="H8" s="35"/>
      <c r="I8" s="30" t="str">
        <f>compulsory_field_tinstr&amp;" "&amp;projectDuration_instr&amp;" "&amp;projectDuration_tinstr</f>
        <v>Povinné! Doba trvání projektu vyjádřená v měsících Musí se jednat o celé číslo od 1 do 60!</v>
      </c>
    </row>
    <row r="9" spans="1:9" x14ac:dyDescent="0.25">
      <c r="A9" s="5" t="s">
        <v>514</v>
      </c>
      <c r="B9" s="4" t="s">
        <v>156</v>
      </c>
      <c r="C9" s="114" t="str">
        <f>keywords_label</f>
        <v>Klíčová slova</v>
      </c>
      <c r="D9" s="114"/>
      <c r="E9" s="114"/>
      <c r="F9" s="115"/>
      <c r="G9" s="74" t="s">
        <v>550</v>
      </c>
      <c r="I9" s="30" t="str">
        <f>compulsory_field_tinstr&amp;" "&amp;at_least_one_keyword_mssg</f>
        <v>Povinné! Zadejte alespoň jedno klíčové slovo!</v>
      </c>
    </row>
    <row r="10" spans="1:9" x14ac:dyDescent="0.25">
      <c r="A10" s="5"/>
      <c r="B10" s="7" t="str">
        <f t="shared" ref="B10:B14" si="0">IF(TRIM(D10)="","",D10)</f>
        <v/>
      </c>
      <c r="C10" s="20" t="str">
        <f>keyword_label &amp; " " &amp; 1</f>
        <v>Klíčové slovo 1</v>
      </c>
      <c r="D10" s="124"/>
      <c r="E10" s="124"/>
      <c r="F10" s="124"/>
      <c r="I10" s="30" t="str">
        <f>maxLength_50_tinstr&amp;" "&amp;keyword_tinstr</f>
        <v>Maximální délka je 50 znaků včetně mezer. Může se skládat z více než jednoho slova.</v>
      </c>
    </row>
    <row r="11" spans="1:9" x14ac:dyDescent="0.25">
      <c r="A11" s="5"/>
      <c r="B11" s="7" t="str">
        <f t="shared" si="0"/>
        <v/>
      </c>
      <c r="C11" s="20" t="str">
        <f>keyword_label &amp; " " &amp; 2</f>
        <v>Klíčové slovo 2</v>
      </c>
      <c r="D11" s="119"/>
      <c r="E11" s="119"/>
      <c r="F11" s="119"/>
      <c r="I11" s="30" t="str">
        <f>maxLength_50_tinstr&amp;" "&amp;keyword_tinstr</f>
        <v>Maximální délka je 50 znaků včetně mezer. Může se skládat z více než jednoho slova.</v>
      </c>
    </row>
    <row r="12" spans="1:9" x14ac:dyDescent="0.25">
      <c r="A12" s="5"/>
      <c r="B12" s="7" t="str">
        <f t="shared" si="0"/>
        <v/>
      </c>
      <c r="C12" s="20" t="str">
        <f>keyword_label &amp; " " &amp; 3</f>
        <v>Klíčové slovo 3</v>
      </c>
      <c r="D12" s="119"/>
      <c r="E12" s="119"/>
      <c r="F12" s="119"/>
      <c r="I12" s="30" t="str">
        <f>maxLength_50_tinstr&amp;" "&amp;keyword_tinstr</f>
        <v>Maximální délka je 50 znaků včetně mezer. Může se skládat z více než jednoho slova.</v>
      </c>
    </row>
    <row r="13" spans="1:9" x14ac:dyDescent="0.25">
      <c r="A13" s="5"/>
      <c r="B13" s="7" t="str">
        <f t="shared" si="0"/>
        <v/>
      </c>
      <c r="C13" s="20" t="str">
        <f>keyword_label &amp; " " &amp; 4</f>
        <v>Klíčové slovo 4</v>
      </c>
      <c r="D13" s="125"/>
      <c r="E13" s="125"/>
      <c r="F13" s="125"/>
      <c r="I13" s="30" t="str">
        <f>maxLength_50_tinstr&amp;" "&amp;keyword_tinstr</f>
        <v>Maximální délka je 50 znaků včetně mezer. Může se skládat z více než jednoho slova.</v>
      </c>
    </row>
    <row r="14" spans="1:9" x14ac:dyDescent="0.25">
      <c r="A14" s="5"/>
      <c r="B14" s="7" t="str">
        <f t="shared" si="0"/>
        <v/>
      </c>
      <c r="C14" s="20" t="str">
        <f>keyword_label &amp; " " &amp; 5</f>
        <v>Klíčové slovo 5</v>
      </c>
      <c r="D14" s="119"/>
      <c r="E14" s="119"/>
      <c r="F14" s="119"/>
      <c r="G14" s="24"/>
      <c r="I14" s="30" t="str">
        <f>maxLength_50_tinstr&amp;" "&amp;keyword_tinstr</f>
        <v>Maximální délka je 50 znaků včetně mezer. Může se skládat z více než jednoho slova.</v>
      </c>
    </row>
    <row r="15" spans="1:9" x14ac:dyDescent="0.25">
      <c r="A15" s="5" t="s">
        <v>515</v>
      </c>
      <c r="C15" s="111" t="str" cm="1">
        <f t="array" ref="C15">projectPurposes_label</f>
        <v>Účel (Účely)  projektu</v>
      </c>
      <c r="D15" s="111"/>
      <c r="E15" s="111"/>
      <c r="F15" s="111"/>
      <c r="G15" s="74" t="s">
        <v>550</v>
      </c>
      <c r="I15" s="30" t="str">
        <f>compulsory_field_tinstr&amp;" "&amp;projectPurposes_tinstr&amp;" "&amp;at_least_one_purpose_mssg</f>
        <v>Povinné! Prosím vyplňte list „Účel projektu“. Zvolte alespoň jeden účel!</v>
      </c>
    </row>
    <row r="16" spans="1:9" x14ac:dyDescent="0.25">
      <c r="A16" s="5"/>
      <c r="C16" s="114" t="str">
        <f>objectives_and_benefits_label</f>
        <v>Cíle a předpokládané přínosy projektu</v>
      </c>
      <c r="D16" s="114"/>
      <c r="E16" s="114"/>
      <c r="F16" s="114"/>
      <c r="G16" s="114"/>
    </row>
    <row r="17" spans="1:9" x14ac:dyDescent="0.25">
      <c r="A17" s="5"/>
      <c r="C17" s="121" t="str">
        <f>projectObjectives_label</f>
        <v>Cíle projektu</v>
      </c>
      <c r="D17" s="121"/>
      <c r="E17" s="121"/>
      <c r="F17" s="121"/>
      <c r="G17" s="74" t="s">
        <v>550</v>
      </c>
    </row>
    <row r="18" spans="1:9" ht="127.5" customHeight="1" x14ac:dyDescent="0.25">
      <c r="A18" s="5" t="s">
        <v>157</v>
      </c>
      <c r="B18" s="15" t="str">
        <f>IF(TRIM(C18)="","",C18)</f>
        <v/>
      </c>
      <c r="C18" s="118"/>
      <c r="D18" s="119"/>
      <c r="E18" s="119"/>
      <c r="F18" s="119"/>
      <c r="H18" s="35" t="str">
        <f>projectObjectives_instr</f>
        <v>Popište cíle projektu (například řešení některých vědeckých neznámých nebo vědeckých či klinických potřeb).</v>
      </c>
      <c r="I18" s="30" t="str">
        <f>compulsory_field_tinstr&amp;" "&amp;maxLength_2500_tinstr</f>
        <v>Povinné! Maximální délka je 2 500 znaků.</v>
      </c>
    </row>
    <row r="19" spans="1:9" x14ac:dyDescent="0.25">
      <c r="A19" s="5"/>
      <c r="B19" s="7"/>
      <c r="C19" s="121" t="str">
        <f>potentialBenefits_label</f>
        <v>Potenciální přínosy vyplývající z tohoto projektu</v>
      </c>
      <c r="D19" s="121"/>
      <c r="E19" s="121"/>
      <c r="F19" s="121"/>
      <c r="G19" s="74" t="s">
        <v>550</v>
      </c>
    </row>
    <row r="20" spans="1:9" ht="127.5" customHeight="1" x14ac:dyDescent="0.25">
      <c r="A20" s="5" t="s">
        <v>158</v>
      </c>
      <c r="B20" s="15" t="str">
        <f>IF(TRIM(C20)="","",C20)</f>
        <v/>
      </c>
      <c r="C20" s="118"/>
      <c r="D20" s="119"/>
      <c r="E20" s="119"/>
      <c r="F20" s="119"/>
      <c r="H20" s="35" t="str">
        <f>potentialBenefits_instr</f>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I20" s="30" t="str">
        <f>compulsory_field_tinstr&amp;" "&amp;maxLength_2500_tinstr</f>
        <v>Povinné! Maximální délka je 2 500 znaků.</v>
      </c>
    </row>
    <row r="21" spans="1:9" x14ac:dyDescent="0.25">
      <c r="A21" s="5"/>
      <c r="B21" s="7"/>
      <c r="C21" s="141" t="str" cm="1">
        <f t="array" ref="C21">predicted_harms_label</f>
        <v>Předpokládané újmy</v>
      </c>
      <c r="D21" s="141"/>
      <c r="E21" s="141"/>
      <c r="F21" s="141"/>
      <c r="G21" s="141"/>
    </row>
    <row r="22" spans="1:9" x14ac:dyDescent="0.25">
      <c r="A22" s="5"/>
      <c r="B22" s="7"/>
      <c r="C22" s="122" t="str">
        <f>procedures_label</f>
        <v>K jakým postupům budou zvířata zpravidla používána</v>
      </c>
      <c r="D22" s="122"/>
      <c r="E22" s="122"/>
      <c r="F22" s="122"/>
      <c r="G22" s="74" t="s">
        <v>550</v>
      </c>
    </row>
    <row r="23" spans="1:9" ht="127.5" customHeight="1" x14ac:dyDescent="0.25">
      <c r="A23" s="5" t="s">
        <v>159</v>
      </c>
      <c r="B23" s="15" t="str">
        <f>IF(TRIM(C23)="","",C23)</f>
        <v/>
      </c>
      <c r="C23" s="118"/>
      <c r="D23" s="119"/>
      <c r="E23" s="119"/>
      <c r="F23" s="119"/>
      <c r="H23" s="35" t="str">
        <f>procedures_instr</f>
        <v>K jakým postupům budou zvířata zpravidla používána (například injekce, chirurgické zákroky)? Uveďte počet těchto postupů a dobu jejich trvání.</v>
      </c>
      <c r="I23" s="30" t="str">
        <f>compulsory_field_tinstr&amp;" "&amp;maxLength_2500_tinstr</f>
        <v>Povinné! Maximální délka je 2 500 znaků.</v>
      </c>
    </row>
    <row r="24" spans="1:9" x14ac:dyDescent="0.25">
      <c r="A24" s="5"/>
      <c r="B24" s="7"/>
      <c r="C24" s="117" t="str" cm="1">
        <f t="array" ref="C24">expectedImpacts_label</f>
        <v>Očekávané dopady / nepříznivé účinky na zvířata</v>
      </c>
      <c r="D24" s="117"/>
      <c r="E24" s="117"/>
      <c r="F24" s="117"/>
      <c r="G24" s="74" t="s">
        <v>550</v>
      </c>
    </row>
    <row r="25" spans="1:9" ht="127.5" customHeight="1" x14ac:dyDescent="0.25">
      <c r="A25" s="5" t="s">
        <v>160</v>
      </c>
      <c r="B25" s="15" t="str">
        <f>IF(TRIM(C25)="","",C25)</f>
        <v/>
      </c>
      <c r="C25" s="118"/>
      <c r="D25" s="119"/>
      <c r="E25" s="119"/>
      <c r="F25" s="119"/>
      <c r="H25" s="35" t="str">
        <f>expectedImpacts_instr</f>
        <v>Jaké jsou očekávané dopady / nepříznivé účinky na zvířata (například bolest, ztráta hmotnosti, nečinnost / snížená hybnost, stres, neobvyklé chování) a doba trvání těchto účinků?</v>
      </c>
      <c r="I25" s="30" t="str">
        <f>compulsory_field_tinstr&amp;" "&amp;maxLength_2500_tinstr</f>
        <v>Povinné! Maximální délka je 2 500 znaků.</v>
      </c>
    </row>
    <row r="26" spans="1:9" ht="65.650000000000006" customHeight="1" x14ac:dyDescent="0.25">
      <c r="A26" s="5" t="s">
        <v>516</v>
      </c>
      <c r="C26" s="112" t="str">
        <f>expectedHarms_label</f>
        <v>Očekávané újmy</v>
      </c>
      <c r="D26" s="112"/>
      <c r="E26" s="112"/>
      <c r="F26" s="113"/>
      <c r="G26" s="74" t="s">
        <v>550</v>
      </c>
      <c r="H26" s="35" t="str">
        <f>expectedHarms_instr</f>
        <v>Jaké druhy a počty zvířat mají být podle očekávání používány? Jaké se očekávají stupně závažnosti a počty zvířat v jednotlivých kategoriích závažnosti (podle druhu)?</v>
      </c>
      <c r="I26" s="30" t="str">
        <f>compulsory_field_tinstr&amp;" "&amp;expectedHarms_tinstr</f>
        <v>Povinné! Vyplňte prosím list „Očekávané škody“. Vyplněna musí být alespoň jedna řádka!</v>
      </c>
    </row>
    <row r="27" spans="1:9" ht="30" x14ac:dyDescent="0.25">
      <c r="A27" s="5" t="s">
        <v>517</v>
      </c>
      <c r="C27" s="130" t="str">
        <f>fateList_label</f>
        <v>Osud zvířat ponechaných naživu</v>
      </c>
      <c r="D27" s="130"/>
      <c r="E27" s="130"/>
      <c r="F27" s="130"/>
      <c r="G27" s="24"/>
      <c r="H27" s="35" t="str">
        <f>fateList_instr</f>
        <v>Co se stane se zvířaty, která jsou na konci postupu ponechána naživu?</v>
      </c>
      <c r="I27" s="30" t="str">
        <f>fateList_tinstr</f>
        <v xml:space="preserve">Je-li to relevantní, prosím vyplňte list „Osud zvířat ponechaných naživu“. </v>
      </c>
    </row>
    <row r="28" spans="1:9" x14ac:dyDescent="0.25">
      <c r="C28" s="142" t="str">
        <f>fateReasons_label</f>
        <v>Důvody pro plánovaný osud zvířat po provedení postupu</v>
      </c>
      <c r="D28" s="142"/>
      <c r="E28" s="142"/>
      <c r="F28" s="142"/>
      <c r="G28" s="74" t="s">
        <v>550</v>
      </c>
    </row>
    <row r="29" spans="1:9" ht="127.5" customHeight="1" x14ac:dyDescent="0.25">
      <c r="A29" s="5" t="s">
        <v>161</v>
      </c>
      <c r="B29" s="15" t="str">
        <f>IF(TRIM(C29)="","",C29)</f>
        <v/>
      </c>
      <c r="C29" s="118"/>
      <c r="D29" s="119"/>
      <c r="E29" s="119"/>
      <c r="F29" s="119"/>
      <c r="H29" s="35" t="str">
        <f>fateReasons_instr</f>
        <v>Uveďte důvody pro plánovaný osud zvířat po provedení postupu.</v>
      </c>
      <c r="I29" s="30" t="str">
        <f>compulsory_field_tinstr&amp;" "&amp;maxLength_2500_tinstr</f>
        <v>Povinné! Maximální délka je 2 500 znaků.</v>
      </c>
    </row>
    <row r="30" spans="1:9" x14ac:dyDescent="0.25">
      <c r="A30" s="5"/>
      <c r="B30" s="7"/>
      <c r="C30" s="141" t="str">
        <f>application_of_the_three_rs_label</f>
        <v>Uplatňování 3R</v>
      </c>
      <c r="D30" s="141"/>
      <c r="E30" s="141"/>
      <c r="F30" s="141"/>
      <c r="G30" s="141"/>
    </row>
    <row r="31" spans="1:9" x14ac:dyDescent="0.25">
      <c r="A31" s="5"/>
      <c r="B31" s="7"/>
      <c r="C31" s="141" t="str">
        <f>replacement_label</f>
        <v>1. Nahrazení</v>
      </c>
      <c r="D31" s="141"/>
      <c r="E31" s="141"/>
      <c r="F31" s="141"/>
      <c r="G31" s="74" t="s">
        <v>550</v>
      </c>
    </row>
    <row r="32" spans="1:9" ht="127.5" customHeight="1" x14ac:dyDescent="0.25">
      <c r="A32" s="5" t="s">
        <v>162</v>
      </c>
      <c r="B32" s="15" t="str">
        <f>IF(TRIM(C32)="","",C32)</f>
        <v/>
      </c>
      <c r="C32" s="118"/>
      <c r="D32" s="119"/>
      <c r="E32" s="119"/>
      <c r="F32" s="119"/>
      <c r="H32" s="35" t="str">
        <f>replacement_instr</f>
        <v>Uveďte, jaké alternativy bez použití zvířat jsou v této oblasti dostupné a proč nemohou být použity pro účely tohoto projektu.</v>
      </c>
      <c r="I32" s="30" t="str">
        <f>compulsory_field_tinstr&amp;" "&amp;maxLength_2500_tinstr</f>
        <v>Povinné! Maximální délka je 2 500 znaků.</v>
      </c>
    </row>
    <row r="33" spans="1:9" x14ac:dyDescent="0.25">
      <c r="A33" s="5"/>
      <c r="B33" s="7"/>
      <c r="C33" s="131" t="str">
        <f>reduction_label</f>
        <v>2. Omezení</v>
      </c>
      <c r="D33" s="131"/>
      <c r="E33" s="131"/>
      <c r="F33" s="131"/>
      <c r="G33" s="74" t="s">
        <v>550</v>
      </c>
    </row>
    <row r="34" spans="1:9" ht="150.75" customHeight="1" x14ac:dyDescent="0.25">
      <c r="A34" s="5" t="s">
        <v>163</v>
      </c>
      <c r="B34" s="15" t="str">
        <f>IF(TRIM(C34)="","",C34)</f>
        <v/>
      </c>
      <c r="C34" s="118"/>
      <c r="D34" s="119"/>
      <c r="E34" s="119"/>
      <c r="F34" s="119"/>
      <c r="H34" s="35" t="str">
        <f>reduction_instr</f>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I34" s="30" t="str">
        <f>compulsory_field_tinstr&amp;" "&amp;maxLength_2500_tinstr</f>
        <v>Povinné! Maximální délka je 2 500 znaků.</v>
      </c>
    </row>
    <row r="35" spans="1:9" x14ac:dyDescent="0.25">
      <c r="A35" s="5"/>
      <c r="B35" s="7"/>
      <c r="C35" s="131" t="str">
        <f>refinement_label</f>
        <v>3. Šetrné zacházení</v>
      </c>
      <c r="D35" s="131"/>
      <c r="E35" s="131"/>
      <c r="F35" s="131"/>
      <c r="G35" s="74" t="s">
        <v>550</v>
      </c>
    </row>
    <row r="36" spans="1:9" ht="127.5" customHeight="1" x14ac:dyDescent="0.25">
      <c r="A36" s="5" t="s">
        <v>164</v>
      </c>
      <c r="B36" s="15" t="str">
        <f>IF(TRIM(C36)="","",C36)</f>
        <v/>
      </c>
      <c r="C36" s="118"/>
      <c r="D36" s="119"/>
      <c r="E36" s="119"/>
      <c r="F36" s="119"/>
      <c r="H36" s="35" t="str">
        <f>refinement_instr</f>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I36" s="30" t="str">
        <f>compulsory_field_tinstr&amp;" "&amp;maxLength_2500_tinstr</f>
        <v>Povinné! Maximální délka je 2 500 znaků.</v>
      </c>
    </row>
    <row r="37" spans="1:9" x14ac:dyDescent="0.25">
      <c r="A37" s="5"/>
      <c r="B37" s="7"/>
      <c r="C37" s="117" t="str">
        <f>speciesChoiceExplanation_label</f>
        <v>Vysvětlete výběr druhů a souvisejících životních stádií.</v>
      </c>
      <c r="D37" s="117"/>
      <c r="E37" s="117"/>
      <c r="F37" s="117"/>
      <c r="G37" s="74" t="s">
        <v>550</v>
      </c>
    </row>
    <row r="38" spans="1:9" ht="127.5" customHeight="1" x14ac:dyDescent="0.25">
      <c r="A38" s="5" t="s">
        <v>165</v>
      </c>
      <c r="B38" s="15" t="str">
        <f>IF(TRIM(C38)="","",C38)</f>
        <v/>
      </c>
      <c r="C38" s="118"/>
      <c r="D38" s="119"/>
      <c r="E38" s="119"/>
      <c r="F38" s="119"/>
      <c r="H38" s="35"/>
      <c r="I38" s="30" t="str">
        <f>compulsory_field_tinstr&amp;" "&amp;maxLength_2500_tinstr</f>
        <v>Povinné! Maximální délka je 2 500 znaků.</v>
      </c>
    </row>
    <row r="39" spans="1:9" ht="30" x14ac:dyDescent="0.25">
      <c r="A39" s="5"/>
      <c r="B39" s="7"/>
      <c r="C39" s="120" t="str">
        <f>project_selected_for_ra_label</f>
        <v>Projekt vybraný ke zpětnému posouzení</v>
      </c>
      <c r="D39" s="120"/>
      <c r="E39" s="120"/>
      <c r="F39" s="120"/>
      <c r="G39" s="22"/>
      <c r="H39" s="35" t="str">
        <f>compulsory_field_for_some_tinstr</f>
        <v>Platí pro ty členské státy, ve kterých jsou tyto informace požadovány podle právních předpisů.</v>
      </c>
      <c r="I39" s="30" t="str">
        <f>to_be_filled_in_by_authority_mssg</f>
        <v>Vyplní příslušný orgán!</v>
      </c>
    </row>
    <row r="40" spans="1:9" x14ac:dyDescent="0.25">
      <c r="A40" s="5" t="s">
        <v>166</v>
      </c>
      <c r="B40" s="4" t="str">
        <f>IF(TRIM(D40)="","",VALUE(MID(D40,SEARCH("[", D40)+1,SEARCH("]",D40)-SEARCH("[",D40)-1)))</f>
        <v/>
      </c>
      <c r="C40" s="16" t="str">
        <f>raSelected_label</f>
        <v>Projekt vybraný k ZP?</v>
      </c>
      <c r="D40" s="19"/>
      <c r="E40" s="126" t="str">
        <f>IF((CONCATENATE(B41,B43,B44,B45,B47)&lt;&gt;"")*AND(B40&lt;&gt;1),inconsistent_value_mssg,"")</f>
        <v/>
      </c>
      <c r="F40" s="127"/>
      <c r="G40" s="74" t="str">
        <f t="shared" ref="G40" si="1">selection_for_RA</f>
        <v/>
      </c>
      <c r="H40" s="35"/>
      <c r="I40" s="30" t="str">
        <f>IF(G40="*", compulsory_field_tinstr, "")</f>
        <v/>
      </c>
    </row>
    <row r="41" spans="1:9" x14ac:dyDescent="0.25">
      <c r="A41" s="5" t="s">
        <v>167</v>
      </c>
      <c r="B41" s="26" t="str">
        <f>IF(TRIM(D41)="","",D41)</f>
        <v/>
      </c>
      <c r="C41" s="16" t="str">
        <f>raDeadline_label</f>
        <v>Lhůta pro ZP</v>
      </c>
      <c r="D41" s="41"/>
      <c r="E41" s="116" t="s">
        <v>63</v>
      </c>
      <c r="F41" s="116"/>
      <c r="G41" s="75" t="str">
        <f>IF($B$40=1,"*","")</f>
        <v/>
      </c>
      <c r="H41" s="35"/>
      <c r="I41" s="30" t="str">
        <f>IF($B$40=1,compulsory_field_tinstr&amp;" "&amp;date_format_tinstr,"")</f>
        <v/>
      </c>
    </row>
    <row r="42" spans="1:9" x14ac:dyDescent="0.25">
      <c r="A42" s="5"/>
      <c r="B42" s="26"/>
      <c r="C42" s="143" t="str">
        <f>ra_reasons_label</f>
        <v>Důvody ke zpětnému posouzení</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Zahrnuje závažné postupy</v>
      </c>
      <c r="E43" s="144"/>
      <c r="F43" s="19"/>
      <c r="G43" s="22"/>
    </row>
    <row r="44" spans="1:9" ht="14.25" customHeight="1" x14ac:dyDescent="0.25">
      <c r="A44" s="5" t="s">
        <v>169</v>
      </c>
      <c r="B44" s="6" t="str">
        <f t="shared" si="2"/>
        <v/>
      </c>
      <c r="C44" s="21"/>
      <c r="D44" s="128" t="str">
        <f>nhpUse_label</f>
        <v>Používá subhumánní primáty</v>
      </c>
      <c r="E44" s="128"/>
      <c r="F44" s="19" t="s">
        <v>6</v>
      </c>
      <c r="G44" s="22"/>
    </row>
    <row r="45" spans="1:9" x14ac:dyDescent="0.25">
      <c r="A45" s="5" t="s">
        <v>170</v>
      </c>
      <c r="B45" s="6" t="str">
        <f t="shared" si="2"/>
        <v/>
      </c>
      <c r="C45" s="28" t="str">
        <f>IF((B47&lt;&gt;"")*AND(B45&lt;&gt;1),inconsistent_value_mssg,"")</f>
        <v/>
      </c>
      <c r="D45" s="128" t="str">
        <f>other_label</f>
        <v>Jiný důvod</v>
      </c>
      <c r="E45" s="128"/>
      <c r="F45" s="19"/>
      <c r="G45" s="22"/>
    </row>
    <row r="46" spans="1:9" s="23" customFormat="1" x14ac:dyDescent="0.25">
      <c r="A46" s="5"/>
      <c r="B46" s="6"/>
      <c r="C46" s="122" t="str">
        <f>otherExplanation_label</f>
        <v>Vysvětlení jiného důvodu pro zpětné posouzení</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Dodatečná pole</v>
      </c>
      <c r="D48" s="131"/>
      <c r="E48" s="131"/>
      <c r="F48" s="131"/>
      <c r="I48" s="30" t="str">
        <f>additional_fields_tinstr</f>
        <v>To, zda je konkrétní pole použitelné, či nikoli, závisí na vnitrostátních předpisech.</v>
      </c>
    </row>
    <row r="49" spans="1:9" s="42" customFormat="1" ht="31.9" customHeight="1" x14ac:dyDescent="0.25">
      <c r="A49" s="5" t="s">
        <v>518</v>
      </c>
      <c r="B49" s="15" t="str">
        <f>IF(TRIM(D49)="","",D49)</f>
        <v/>
      </c>
      <c r="C49" s="43" t="str">
        <f>field1_label</f>
        <v>Vnitrostátní pole 1</v>
      </c>
      <c r="D49" s="119"/>
      <c r="E49" s="119"/>
      <c r="F49" s="119"/>
      <c r="G49" s="10"/>
      <c r="H49" s="35"/>
      <c r="I49" s="30" t="str">
        <f>not_published_instr&amp;" "&amp;maxLength_2500_tinstr</f>
        <v>Pole nebude zveřejněno. Maximální délka je 2 500 znaků.</v>
      </c>
    </row>
    <row r="50" spans="1:9" s="42" customFormat="1" ht="31.5" customHeight="1" x14ac:dyDescent="0.25">
      <c r="A50" s="5" t="s">
        <v>519</v>
      </c>
      <c r="B50" s="15" t="str">
        <f t="shared" ref="B50:B51" si="3">IF(TRIM(D50)="","",D50)</f>
        <v/>
      </c>
      <c r="C50" s="43" t="str">
        <f>field2_label</f>
        <v>Vnitrostátní pole 2</v>
      </c>
      <c r="D50" s="119"/>
      <c r="E50" s="119"/>
      <c r="F50" s="119"/>
      <c r="G50" s="10"/>
      <c r="H50" s="35"/>
      <c r="I50" s="30" t="str">
        <f>not_published_instr&amp;" "&amp;maxLength_2500_tinstr</f>
        <v>Pole nebude zveřejněno. Maximální délka je 2 500 znaků.</v>
      </c>
    </row>
    <row r="51" spans="1:9" s="42" customFormat="1" ht="30.4" customHeight="1" x14ac:dyDescent="0.25">
      <c r="A51" s="5" t="s">
        <v>520</v>
      </c>
      <c r="B51" s="15" t="str">
        <f t="shared" si="3"/>
        <v/>
      </c>
      <c r="C51" s="43" t="str">
        <f>field3_label</f>
        <v>Vnitrostátní pole 3</v>
      </c>
      <c r="D51" s="119"/>
      <c r="E51" s="119"/>
      <c r="F51" s="119"/>
      <c r="G51" s="10"/>
      <c r="H51" s="35"/>
      <c r="I51" s="30" t="str">
        <f>not_published_instr&amp;" "&amp;maxLength_2500_tinstr</f>
        <v>Pole nebude zveřejněno. Maximální délka je 2 500 znaků.</v>
      </c>
    </row>
    <row r="52" spans="1:9" s="50" customFormat="1" ht="30.4" customHeight="1" x14ac:dyDescent="0.25">
      <c r="A52" s="5" t="s">
        <v>521</v>
      </c>
      <c r="B52" s="15" t="str">
        <f t="shared" ref="B52:B53" si="4">IF(TRIM(D52)="","",D52)</f>
        <v/>
      </c>
      <c r="C52" s="51" t="str">
        <f>field4_label</f>
        <v>Vnitrostátní pole 4</v>
      </c>
      <c r="D52" s="119"/>
      <c r="E52" s="119"/>
      <c r="F52" s="119"/>
      <c r="G52" s="10"/>
      <c r="H52" s="35"/>
      <c r="I52" s="30" t="str">
        <f>not_published_instr&amp;" "&amp;maxLength_2500_tinstr</f>
        <v>Pole nebude zveřejněno. Maximální délka je 2 500 znaků.</v>
      </c>
    </row>
    <row r="53" spans="1:9" s="50" customFormat="1" ht="30.4" customHeight="1" x14ac:dyDescent="0.25">
      <c r="A53" s="5" t="s">
        <v>522</v>
      </c>
      <c r="B53" s="15" t="str">
        <f t="shared" si="4"/>
        <v/>
      </c>
      <c r="C53" s="51" t="str">
        <f>field5_label</f>
        <v>Vnitrostátní pole 5</v>
      </c>
      <c r="D53" s="119"/>
      <c r="E53" s="119"/>
      <c r="F53" s="119"/>
      <c r="G53" s="10"/>
      <c r="H53" s="35"/>
      <c r="I53" s="30" t="str">
        <f>not_published_instr&amp;" "&amp;maxLength_2500_tinstr</f>
        <v>Pole nebude zveřejněno. Maximální délka je 2 500 znaků.</v>
      </c>
    </row>
    <row r="54" spans="1:9" s="42" customFormat="1" x14ac:dyDescent="0.25">
      <c r="A54" s="5" t="s">
        <v>523</v>
      </c>
      <c r="B54" s="26" t="str">
        <f>IF(TRIM(D54)="","",D54)</f>
        <v/>
      </c>
      <c r="C54" s="43" t="str">
        <f>projectStartDate_label</f>
        <v>Datum zahájení projektu</v>
      </c>
      <c r="D54" s="41"/>
      <c r="E54" s="116" t="s">
        <v>63</v>
      </c>
      <c r="F54" s="116"/>
      <c r="G54" s="22" t="str">
        <f>project_start_end_date</f>
        <v/>
      </c>
      <c r="H54" s="35"/>
      <c r="I54" s="30" t="str">
        <f>not_published_instr&amp;" "&amp;date_format_tinstr</f>
        <v>Pole nebude zveřejněno. Formát je v podobě dd-mm-rrrr, nebo dd/mm/rrrr, v závislosti na nastavení Vašeho systému (např. 27-05-2022 nebo 27/05/2022).</v>
      </c>
    </row>
    <row r="55" spans="1:9" s="42" customFormat="1" x14ac:dyDescent="0.25">
      <c r="A55" s="5" t="s">
        <v>524</v>
      </c>
      <c r="B55" s="26" t="str">
        <f>IF(TRIM(D55)="","",D55)</f>
        <v/>
      </c>
      <c r="C55" s="43" t="str">
        <f>projectEndDate_label</f>
        <v>Datum ukončení projektu</v>
      </c>
      <c r="D55" s="41"/>
      <c r="E55" s="116" t="s">
        <v>63</v>
      </c>
      <c r="F55" s="116"/>
      <c r="G55" s="22" t="str">
        <f>project_start_end_date</f>
        <v/>
      </c>
      <c r="H55" s="35"/>
      <c r="I55" s="30" t="str">
        <f>not_published_instr&amp;" "&amp;date_format_tinstr</f>
        <v>Pole nebude zveřejněno. Formát je v podobě dd-mm-rrrr, nebo dd/mm/rrrr, v závislosti na nastavení Vašeho systému (např. 27-05-2022 nebo 27/05/2022).</v>
      </c>
    </row>
    <row r="56" spans="1:9" s="42" customFormat="1" x14ac:dyDescent="0.25">
      <c r="A56" s="5" t="s">
        <v>525</v>
      </c>
      <c r="B56" s="26" t="str">
        <f>IF(TRIM(D56)="","",D56)</f>
        <v/>
      </c>
      <c r="C56" s="43" t="str">
        <f>projectApprovalDate_label</f>
        <v>Datum schválení projektu</v>
      </c>
      <c r="D56" s="41"/>
      <c r="E56" s="116" t="s">
        <v>63</v>
      </c>
      <c r="F56" s="116"/>
      <c r="G56" s="22" t="str">
        <f>project_approval_date</f>
        <v/>
      </c>
      <c r="H56" s="35"/>
      <c r="I56" s="30" t="str">
        <f>not_published_instr&amp;" "&amp;to_be_filled_in_by_authority_mssg&amp;" "&amp;date_format_tinstr</f>
        <v>Pole nebude zveřejněno. Vyplní příslušný orgán! Formát je v podobě dd-mm-rrrr, nebo dd/mm/rrrr, v závislosti na nastavení Vašeho systému (např. 27-05-2022 nebo 27/05/2022).</v>
      </c>
    </row>
    <row r="57" spans="1:9" s="42" customFormat="1" x14ac:dyDescent="0.25">
      <c r="A57" s="5" t="s">
        <v>526</v>
      </c>
      <c r="B57" s="7" t="str">
        <f>IF(TRIM(D57)="","",D57)</f>
        <v/>
      </c>
      <c r="C57" s="43" t="str">
        <f>ICD_code_label &amp; " 1"</f>
        <v>Kód MKN 1</v>
      </c>
      <c r="D57" s="73"/>
      <c r="E57" s="116" t="s">
        <v>63</v>
      </c>
      <c r="F57" s="116"/>
      <c r="G57" s="22"/>
      <c r="H57" s="35"/>
      <c r="I57" s="30" t="str">
        <f>not_published_instr&amp;" "&amp;ICD_code_instr&amp;" "&amp;ICD_code_tinstr</f>
        <v>Pole nebude zveřejněno. Kód Mezinárodní klasifikace nemocí (MKN) S upřesněním až na 4 znaky kódu</v>
      </c>
    </row>
    <row r="58" spans="1:9" x14ac:dyDescent="0.25">
      <c r="A58" s="5" t="s">
        <v>527</v>
      </c>
      <c r="B58" s="7" t="str">
        <f t="shared" ref="B58:B60" si="5">IF(TRIM(D58)="","",D58)</f>
        <v/>
      </c>
      <c r="C58" s="70" t="str">
        <f>ICD_code_label &amp; " 2"</f>
        <v>Kód MKN 2</v>
      </c>
      <c r="D58" s="73"/>
      <c r="E58" s="116" t="s">
        <v>63</v>
      </c>
      <c r="F58" s="116"/>
      <c r="G58" s="22"/>
      <c r="H58" s="35"/>
      <c r="I58" s="30" t="str">
        <f>not_published_instr&amp;" "&amp;ICD_code_instr&amp;" "&amp;ICD_code_tinstr</f>
        <v>Pole nebude zveřejněno. Kód Mezinárodní klasifikace nemocí (MKN) S upřesněním až na 4 znaky kódu</v>
      </c>
    </row>
    <row r="59" spans="1:9" x14ac:dyDescent="0.25">
      <c r="A59" s="5" t="s">
        <v>528</v>
      </c>
      <c r="B59" s="7" t="str">
        <f t="shared" si="5"/>
        <v/>
      </c>
      <c r="C59" s="70" t="str">
        <f>ICD_code_label &amp; " 3"</f>
        <v>Kód MKN 3</v>
      </c>
      <c r="D59" s="73"/>
      <c r="E59" s="116" t="s">
        <v>63</v>
      </c>
      <c r="F59" s="116"/>
      <c r="G59" s="22"/>
      <c r="H59" s="35"/>
      <c r="I59" s="30" t="str">
        <f>not_published_instr&amp;" "&amp;ICD_code_instr&amp;" "&amp;ICD_code_tinstr</f>
        <v>Pole nebude zveřejněno. Kód Mezinárodní klasifikace nemocí (MKN) S upřesněním až na 4 znaky kódu</v>
      </c>
    </row>
    <row r="60" spans="1:9" ht="28.9" customHeight="1" x14ac:dyDescent="0.25">
      <c r="A60" s="5" t="s">
        <v>532</v>
      </c>
      <c r="B60" s="15" t="str">
        <f t="shared" si="5"/>
        <v/>
      </c>
      <c r="C60" s="72" t="str">
        <f>ntsPreviousVersionExternalLink_label</f>
        <v>Odkaz na předchozí verzi NSPP mimo systém EK</v>
      </c>
      <c r="D60" s="123"/>
      <c r="E60" s="123"/>
      <c r="F60" s="123"/>
      <c r="H60" s="35"/>
      <c r="I60" s="30" t="str">
        <f>ntsPreviousVersionExternalLink_instr&amp;" "&amp;maxLength_500_tinstr</f>
        <v>Použije se v přechodném období, v němž zřejmě neexistuje předchozí verze NSPP v systému EK. Maximální délka je 500 znaků.</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defaultRowHeight="15" x14ac:dyDescent="0.25"/>
  <cols>
    <col min="1" max="1" width="108.28515625" customWidth="1"/>
  </cols>
  <sheetData>
    <row r="1" spans="1:1" ht="23.25" x14ac:dyDescent="0.25">
      <c r="A1" s="36" t="str">
        <f>projectPurposes_label</f>
        <v>Účel (Účely)  projektu</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Očekávané újmy</v>
      </c>
      <c r="B1" s="145" t="str">
        <f>numbers_per_severity_label</f>
        <v>Odhadovaný počet podle závažnosti</v>
      </c>
      <c r="C1" s="145"/>
      <c r="D1" s="145"/>
      <c r="E1" s="145"/>
      <c r="F1" s="71"/>
      <c r="G1" s="37"/>
    </row>
    <row r="2" spans="1:8" ht="75" customHeight="1" thickBot="1" x14ac:dyDescent="0.3">
      <c r="A2" s="108" t="str">
        <f>species_label</f>
        <v>Druh</v>
      </c>
      <c r="B2" s="109" t="str">
        <f>nonRecovery_label</f>
        <v>Postupy, při nichž již zvíře nenabude vědomí</v>
      </c>
      <c r="C2" s="109" t="str">
        <f>mild_label</f>
        <v>Mírné</v>
      </c>
      <c r="D2" s="109" t="str">
        <f>moderate_label</f>
        <v>Střední</v>
      </c>
      <c r="E2" s="109" t="str">
        <f>severe_label</f>
        <v>Závažné</v>
      </c>
      <c r="F2" s="109" t="str">
        <f>custom_severity_label</f>
        <v>Individuální stupeň závažnosti členského státu</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Osud zvířat ponechaných naživu</v>
      </c>
      <c r="B1" s="146" t="str">
        <f>numbers_per_fate_label</f>
        <v>Odhadovaný počet zvířat k opětovnému použití, zvířat, která budou navrácena do přírodního stanoviště či systému chovu, nebo zvířat k umístění do zájmového chovu</v>
      </c>
      <c r="C1" s="146"/>
      <c r="D1" s="146"/>
      <c r="E1" s="37"/>
    </row>
    <row r="2" spans="1:6" ht="44.25" customHeight="1" thickBot="1" x14ac:dyDescent="0.3">
      <c r="A2" s="38" t="str">
        <f>species_label</f>
        <v>Druh</v>
      </c>
      <c r="B2" s="109" t="str">
        <f>reused_label</f>
        <v>Opětovné použití</v>
      </c>
      <c r="C2" s="109" t="str">
        <f>returned_label</f>
        <v>Navrácení</v>
      </c>
      <c r="D2" s="109" t="str">
        <f>rehomed_label</f>
        <v>Umístění do zájmového chovu</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Základní výzkum</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Translační a aplikovaný výzkum</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Použití pro legislativní účely a běžnou výrobu</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Ochrana přírodního prostředí v zájmu zdraví nebo dobrých životních podmínek lidí nebo zvířat</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Zachování druhů</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Vyšší vzdělávání</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Odborná příprava za účelem získání, udržení nebo zlepšení odborných znalostí</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Forenzní šetření</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Udržování populací ustálených geneticky upravených zvířat, která nebyla použita v jiných postupech</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Účel mimo působnost EU</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Onkologie</v>
      </c>
      <c r="C17" s="9" t="str">
        <f>CONCATENATE(B$5,": ",B17," [",A17,"]")</f>
        <v>Základní výzkum: Onkologie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Kardiovaskulární krevní a lymfatický systém</v>
      </c>
      <c r="C18" s="9" t="str">
        <f t="shared" ref="C18:C30" si="5">CONCATENATE(B$5,": ",B18," [",A18,"]")</f>
        <v>Základní výzkum: Kardiovaskulární krevní a lymfatický systém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Nervová soustava</v>
      </c>
      <c r="C19" s="9" t="str">
        <f t="shared" si="5"/>
        <v>Základní výzkum: Nervová soustava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Dýchací soustava</v>
      </c>
      <c r="C20" s="9" t="str">
        <f t="shared" si="5"/>
        <v>Základní výzkum: Dýchací soustava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Gastrointestinální systém včetně jater</v>
      </c>
      <c r="C21" s="9" t="str">
        <f t="shared" si="5"/>
        <v>Základní výzkum: Gastrointestinální systém včetně jater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Svalová a kosterní soustava</v>
      </c>
      <c r="C22" s="9" t="str">
        <f t="shared" si="5"/>
        <v>Základní výzkum: Svalová a kosterní soustava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Imunitní systém</v>
      </c>
      <c r="C23" s="9" t="str">
        <f t="shared" si="5"/>
        <v>Základní výzkum: Imunitní systém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Urogenitální/reprodukční systém</v>
      </c>
      <c r="C24" s="9" t="str">
        <f t="shared" si="5"/>
        <v>Základní výzkum: Urogenitální/reprodukční systém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Smyslové orgány (kůže, oči a uši)</v>
      </c>
      <c r="C25" s="9" t="str">
        <f t="shared" si="5"/>
        <v>Základní výzkum: Smyslové orgány (kůže, oči a uši)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Endokrinní systém / metabolismus</v>
      </c>
      <c r="C26" s="9" t="str">
        <f t="shared" si="5"/>
        <v>Základní výzkum: Endokrinní systém / metabolismus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Vývojová biologie</v>
      </c>
      <c r="C27" s="9" t="str">
        <f t="shared" si="5"/>
        <v>Základní výzkum: Vývojová 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Multisystémové</v>
      </c>
      <c r="C28" s="9" t="str">
        <f t="shared" si="5"/>
        <v>Základní výzkum: Multisystémové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Etologie / chování zvířat / zoologie</v>
      </c>
      <c r="C29" s="9" t="str">
        <f t="shared" si="5"/>
        <v>Základní výzkum: Etologie / chování zvířat / zoologie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Další základní výzkum</v>
      </c>
      <c r="C30" s="9" t="str">
        <f t="shared" si="5"/>
        <v>Základní výzkum: Další základní výzkum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Rakovina u lidí</v>
      </c>
      <c r="C31" s="9" t="str">
        <f>CONCATENATE(B$6,": ",B31," [",A31,"]")</f>
        <v>Translační a aplikovaný výzkum: Rakovina u lidí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Infekční onemocnění u lidí</v>
      </c>
      <c r="C32" s="9" t="str">
        <f t="shared" ref="C32:C48" si="6">CONCATENATE(B$6,": ",B32," [",A32,"]")</f>
        <v>Translační a aplikovaný výzkum: Infekční onemocnění u lidí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Kardiovaskulární poruchy u lidí</v>
      </c>
      <c r="C33" s="9" t="str">
        <f t="shared" si="6"/>
        <v>Translační a aplikovaný výzkum: Kardiovaskulární poruchy u lidí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Nervové a duševní poruchy u lidí</v>
      </c>
      <c r="C34" s="9" t="str">
        <f t="shared" si="6"/>
        <v>Translační a aplikovaný výzkum: Nervové a duševní poruchy u lidí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Poruchy dýchacího ústrojí u lidí</v>
      </c>
      <c r="C35" s="9" t="str">
        <f t="shared" si="6"/>
        <v>Translační a aplikovaný výzkum: Poruchy dýchacího ústrojí u lidí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Gastrointestinální poruchy včetně jater u lidí</v>
      </c>
      <c r="C36" s="9" t="str">
        <f t="shared" si="6"/>
        <v>Translační a aplikovaný výzkum: Gastrointestinální poruchy včetně jater u lidí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Poruchy svalové a kosterní soustavy u lidí</v>
      </c>
      <c r="C37" s="9" t="str">
        <f t="shared" si="6"/>
        <v>Translační a aplikovaný výzkum: Poruchy svalové a kosterní soustavy u lidí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Poruchy imunity u lidí</v>
      </c>
      <c r="C38" s="9" t="str">
        <f t="shared" si="6"/>
        <v>Translační a aplikovaný výzkum: Poruchy imunity u lidí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Urogenitální/reprodukční poruchy u lidí</v>
      </c>
      <c r="C39" s="9" t="str">
        <f t="shared" si="6"/>
        <v>Translační a aplikovaný výzkum: Urogenitální/reprodukční poruchy u lidí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Poruchy smyslových orgánů (kůže, očí a uší) u lidí</v>
      </c>
      <c r="C40" s="9" t="str">
        <f t="shared" si="6"/>
        <v>Translační a aplikovaný výzkum: Poruchy smyslových orgánů (kůže, očí a uší) u lidí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Endokrinní/metabolické poruchy u lidí</v>
      </c>
      <c r="C41" s="9" t="str">
        <f t="shared" si="6"/>
        <v>Translační a aplikovaný výzkum: Endokrinní/metabolické poruchy u lidí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Jiné poruchy u lidí</v>
      </c>
      <c r="C42" s="9" t="str">
        <f t="shared" si="6"/>
        <v>Translační a aplikovaný výzkum: Jiné poruchy u lidí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Nákazy a poruchy u zvířat</v>
      </c>
      <c r="C43" s="9" t="str">
        <f t="shared" si="6"/>
        <v>Translační a aplikovaný výzkum: Nákazy a poruchy u zvířat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Výživa zvířat</v>
      </c>
      <c r="C44" s="9" t="str">
        <f t="shared" si="6"/>
        <v>Translační a aplikovaný výzkum: Výživa zvířat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Dobré životní podmínky zvířat</v>
      </c>
      <c r="C45" s="9" t="str">
        <f t="shared" si="6"/>
        <v>Translační a aplikovaný výzkum: Dobré životní podmínky zvířat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Diagnostika onemocnění</v>
      </c>
      <c r="C46" s="9" t="str">
        <f t="shared" si="6"/>
        <v>Translační a aplikovaný výzkum: Diagnostika onemocnění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Choroby rostlin</v>
      </c>
      <c r="C47" s="9" t="str">
        <f t="shared" si="6"/>
        <v>Translační a aplikovaný výzkum: Choroby rostlin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Toxikologie a ekotoxikologie pro jiné než legislativní účely</v>
      </c>
      <c r="C48" s="9" t="str">
        <f t="shared" si="6"/>
        <v>Translační a aplikovaný výzkum: Toxikologie a ekotoxikologie pro jiné než legislativní účely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Kontrola kvality (včetně zkoušení bezpečnosti a účinnosti šarže)</v>
      </c>
      <c r="C49" s="9" t="str">
        <f>CONCATENATE(B$7,": ",B49," [",A49,"]")</f>
        <v>Použití pro legislativní účely a běžnou výrobu: Kontrola kvality (včetně zkoušení bezpečnosti a účinnosti šarže)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Jiné zkoušení účinnosti a tolerance</v>
      </c>
      <c r="C50" s="9" t="str">
        <f t="shared" ref="C50:C52" si="7">CONCATENATE(B$7,": ",B50," [",A50,"]")</f>
        <v>Použití pro legislativní účely a běžnou výrobu: Jiné zkoušení účinnosti a tolerance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Zkoušení toxicity a jiné zkoušky bezpečnosti včetně farmakologie</v>
      </c>
      <c r="C51" s="9" t="str">
        <f t="shared" si="7"/>
        <v>Použití pro legislativní účely a běžnou výrobu: Zkoušení toxicity a jiné zkoušky bezpečnosti včetně farmakologie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Běžná výroba podle typu produktů</v>
      </c>
      <c r="C52" s="9" t="str">
        <f t="shared" si="7"/>
        <v>Použití pro legislativní účely a běžnou výrobu: Běžná výroba podle typu produktů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Ochrana přírodního prostředí v zájmu zdraví nebo dobrých životních podmínek lidí nebo zvířat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Zachování druhů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Vyšší vzdělávání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Odborná příprava za účelem získání, udržení nebo zlepšení odborných znalostí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Forenzní šetření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Udržování populací ustálených geneticky upravených zvířat, která nebyla použita v jiných postupech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Účel mimo působnost EU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ano</v>
      </c>
      <c r="C63" s="9" t="str">
        <f>CONCATENATE(B63," ","[",A63,"]")</f>
        <v>ano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v>
      </c>
      <c r="C64" s="9" t="str">
        <f>CONCATENATE(B64," ","[",A64,"]")</f>
        <v>ne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myš laboratorní</v>
      </c>
      <c r="C67" s="52" t="str">
        <f>CONCATENATE(B67," (",AC67,") ","[",A67,"]")</f>
        <v>myš laboratorní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potkan laboratorní</v>
      </c>
      <c r="C68" s="52" t="str">
        <f t="shared" ref="C68:C107" si="11">CONCATENATE(B68," (",AC68,") ","[",A68,"]")</f>
        <v>potkan laboratorní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morče domácí</v>
      </c>
      <c r="C69" s="52" t="str">
        <f t="shared" si="11"/>
        <v>morče domácí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křeček zlatý</v>
      </c>
      <c r="C70" s="52" t="str">
        <f t="shared" si="11"/>
        <v>křeček zlatý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křečík čínský</v>
      </c>
      <c r="C71" s="52" t="str">
        <f t="shared" si="11"/>
        <v>křečík čínský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pískomil mongolský</v>
      </c>
      <c r="C72" s="52" t="str">
        <f t="shared" si="11"/>
        <v>pískomil mongolský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ostatní hlodavci</v>
      </c>
      <c r="C73" s="52" t="str">
        <f t="shared" si="11"/>
        <v>ostatní hlodavci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králík domácí</v>
      </c>
      <c r="C74" s="52" t="str">
        <f t="shared" si="11"/>
        <v>králík domácí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kočka domácí</v>
      </c>
      <c r="C75" s="52" t="str">
        <f t="shared" si="11"/>
        <v>kočka domácí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pes domácí</v>
      </c>
      <c r="C76" s="52" t="str">
        <f t="shared" si="11"/>
        <v>pes domácí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fretky</v>
      </c>
      <c r="C77" s="52" t="str">
        <f t="shared" si="11"/>
        <v>fretky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jiní masožravci</v>
      </c>
      <c r="C78" s="52" t="str">
        <f t="shared" si="11"/>
        <v>jiní masožravci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koně, osli a kříženci</v>
      </c>
      <c r="C79" s="52" t="str">
        <f t="shared" si="11"/>
        <v>koně, osli a kříženci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prasata</v>
      </c>
      <c r="C80" s="52" t="str">
        <f t="shared" si="11"/>
        <v>prasata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kozy</v>
      </c>
      <c r="C81" s="52" t="str">
        <f t="shared" si="11"/>
        <v>kozy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ovce</v>
      </c>
      <c r="C82" s="52" t="str">
        <f t="shared" si="11"/>
        <v>ovce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skot</v>
      </c>
      <c r="C83" s="52" t="str">
        <f t="shared" si="11"/>
        <v>skot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poloopice</v>
      </c>
      <c r="C84" s="52" t="str">
        <f t="shared" si="11"/>
        <v>poloopice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kosmani a tamaríni</v>
      </c>
      <c r="C85" s="52" t="str">
        <f t="shared" si="11"/>
        <v>kosmani a tamaríni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makak jávský</v>
      </c>
      <c r="C86" s="52" t="str">
        <f t="shared" si="11"/>
        <v>makak jávský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makak rhesus</v>
      </c>
      <c r="C87" s="52" t="str">
        <f t="shared" si="11"/>
        <v>makak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kočkodani rodu Chlorocebus spp.</v>
      </c>
      <c r="C88" s="52" t="str">
        <f t="shared" si="11"/>
        <v>kočkodani rodu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paviáni (Papio spp.)</v>
      </c>
      <c r="C89" s="52" t="str">
        <f t="shared" si="11"/>
        <v>paviáni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kotulové</v>
      </c>
      <c r="C90" s="52" t="str">
        <f t="shared" si="11"/>
        <v>kotulové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jiné druhy opic Starého světa</v>
      </c>
      <c r="C91" s="52" t="str">
        <f t="shared" si="11"/>
        <v>jiné druhy opic Starého světa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jiné druhy opic Nového světa</v>
      </c>
      <c r="C92" s="52" t="str">
        <f t="shared" si="11"/>
        <v>jiné druhy opic Nového světa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hominoidi</v>
      </c>
      <c r="C93" s="52" t="str">
        <f t="shared" si="11"/>
        <v>hominoidi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jiní savci</v>
      </c>
      <c r="C94" s="52" t="str">
        <f t="shared" si="11"/>
        <v>jiní savci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kur domácí</v>
      </c>
      <c r="C95" s="52" t="str">
        <f t="shared" si="11"/>
        <v>kur domácí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krůta domácí</v>
      </c>
      <c r="C96" s="52" t="str">
        <f t="shared" si="11"/>
        <v>krůta domácí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jiní ptáci</v>
      </c>
      <c r="C97" s="52" t="str">
        <f t="shared" si="11"/>
        <v>jiní ptáci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plazi</v>
      </c>
      <c r="C98" s="52" t="str">
        <f t="shared" si="11"/>
        <v>plazi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skokani</v>
      </c>
      <c r="C99" s="52" t="str">
        <f t="shared" si="11"/>
        <v>skokani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drápatky</v>
      </c>
      <c r="C100" s="52" t="str">
        <f t="shared" si="11"/>
        <v>drápatky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jiní obojživelníci</v>
      </c>
      <c r="C101" s="52" t="str">
        <f t="shared" si="11"/>
        <v>jiní obojživelníci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dánio pruhované</v>
      </c>
      <c r="C102" s="52" t="str">
        <f t="shared" si="11"/>
        <v>dánio pruhované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mořčák evropský</v>
      </c>
      <c r="C103" s="52" t="str">
        <f t="shared" si="11"/>
        <v>mořčák evropský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losos, pstruh, siven a lipan</v>
      </c>
      <c r="C104" s="52" t="str">
        <f t="shared" si="11"/>
        <v>losos, pstruh, siven a lipan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živorodka duhová, mečovka mexická, živorodka, plata</v>
      </c>
      <c r="C105" s="52" t="str">
        <f t="shared" si="11"/>
        <v>živorodka duhová, mečovka mexická, živorodka, plata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jiné ryby</v>
      </c>
      <c r="C106" s="52" t="str">
        <f t="shared" si="11"/>
        <v>jiné ryby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hlavonožci</v>
      </c>
      <c r="C107" s="52" t="str">
        <f t="shared" si="11"/>
        <v>hlavonožci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nespecifikovaný savec</v>
      </c>
      <c r="C108" s="52" t="str">
        <f>CONCATENATE(B108," [",A108,"]")</f>
        <v>nespecifikovaný savec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Země</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Jazyk</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Předkládání EU</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Název projektu</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Doba trvání projektu</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Klíčová slova</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Klíčové slovo</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Účel (Účely)  projektu</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Základní výzkum</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Translační a aplikovaný výzkum</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Použití pro legislativní účely: Kontrola kvality (včetně zkoušení bezpečnosti a účinnosti šarže)</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Použití pro legislativní účely: Jiné zkoušení účinnosti a tolerance</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Použití pro legislativní účely: Zkoušení toxicity a jiné zkoušky bezpečnosti včetně farmakologie</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Běžná výroba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Ochrana přírodního prostředí v zájmu zdraví nebo dobrých životních podmínek lidí nebo zvířat</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Zachování druhů</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Vyšší vzdělávání</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Odborná příprava</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Forenzní šetření</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Udržování populací geneticky upravených zvířat, která nebyla použita v jiných postupech</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NETECHNICKÉ SHRNUTÍ PROJEKTU</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Zvolte alespoň jeden účel!</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Zadejte alespoň jedno klíčové slovo!</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Cíle a předpokládané přínosy projektu</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Cíle projektu</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Potenciální přínosy vyplývající z tohoto projektu</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Předpokládané újmy</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K jakým postupům budou zvířata zpravidla používána</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Očekávané dopady / nepříznivé účinky na zvířata</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Očekávané újmy</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Osud zvířat ponechaných naživu</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Důvody pro plánovaný osud zvířat po provedení postupu</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Uplatňování 3R</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Nahrazení</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Omezení</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Šetrné zacházení</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Vysvětlete výběr druhů a souvisejících životních stádií.</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Projekt vybraný ke zpětnému posouzení</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Projekt vybraný k ZP?</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Lhůta pro ZP</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Důvody ke zpětnému posouzení</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Zahrnuje závažné postupy</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Používá subhumánní primáty</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Jiný důvod</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Vysvětlení jiného důvodu pro zpětné posouzení</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Zvolte alespoň jeden účel!</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Nesourodá hodnota!</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Vnitrostátní identifikátor NSPP</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Neplatí pro vybranou zemi!</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Vyplní příslušný orgán!</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Celkový počet musí být vyšší než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Zvolte druh!</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Alespoň 1 řádek!</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Druh</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Postupy, při nichž již zvíře nenabude vědomí</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Mírné</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Střední</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Závažné</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Celkový počet</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Opětovné použití</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Navrácení</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Umístění do zájmového chovu</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Popište cíle projektu (například řešení některých vědeckých neznámých nebo vědeckých či klinických potřeb).</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K jakým postupům budou zvířata zpravidla používána (například injekce, chirurgické zákroky)? Uveďte počet těchto postupů a dobu jejich trvání.</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Jaké jsou očekávané dopady / nepříznivé účinky na zvířata (například bolest, ztráta hmotnosti, nečinnost / snížená hybnost, stres, neobvyklé chování) a doba trvání těchto účinků?</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Jaké druhy a počty zvířat mají být podle očekávání používány? Jaké se očekávají stupně závažnosti a počty zvířat v jednotlivých kategoriích závažnosti (podle druhu)?</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Co se stane se zvířaty, která jsou na konci postupu ponechána naživu?</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Uveďte důvody pro plánovaný osud zvířat po provedení postupu.</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Uveďte, jaké alternativy bez použití zvířat jsou v této oblasti dostupné a proč nemohou být použity pro účely tohoto projektu.</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Odhadovaný počet podle závažnosti</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Odhadovaný počet zvířat k opětovnému použití, zvířat, která budou navrácena do přírodního stanoviště či systému chovu, nebo zvířat k umístění do zájmového chovu</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Povinné!</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Platí pro ty členské státy, ve kterých jsou tyto informace požadovány podle právních předpisů.</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Maximální délka je 100 znaků.</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Doba trvání projektu vyjádřená v měsících</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Musí se jednat o celé číslo od 1 do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Maximální délka je 50 znaků včetně mezer.</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Maximální délka je 2 500 znaků.</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Maximální délka je 500 znaků.</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Vnitrostátní identifikátor NSPP</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Vyplňte prosím list „Očekávané škody“. Vyplněna musí být alespoň jedna řádka!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Je-li to relevantní, prosím vyplňte list „Osud zvířat ponechaných naživu“.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Formát je v podobě dd-mm-rrrr, nebo dd/mm/rrrr, v závislosti na nastavení Vašeho systému (např. 27-05-2022 nebo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Dodatečná pole</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To, zda je konkrétní pole použitelné, či nikoli, závisí na vnitrostátních předpisech.</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Datum zahájení projektu</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Datum ukončení projektu</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Datum schválení projektu</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Kód MKN</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Vnitrostátní pole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Vnitrostátní pole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Vnitrostátní pole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Vnitrostátní pole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Vnitrostátní pole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Prosím vyplňte list „Účel projektu“.</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(v měsících)</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Může se skládat z více než jednoho slova.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U všech kategorií prosím vyplňte celá čísla (0 nebo vyšší)!</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Uveďte, zda projekt spadá do oblasti působnosti směrnice, či nikoli.</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Kód Mezinárodní klasifikace nemocí (MKN)</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S upřesněním až na 4 znaky kódu</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Odkaz na předchozí verzi NSPP mimo systém EK</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Použije se v přechodném období, v němž zřejmě neexistuje předchozí verze NSPP v systému EK.</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Identifikátor NSPP</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Jedinečný identifikátor NSPP přidělený centrálním systémem EK.</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Vyplní se pouze v případě aktualizace NSPP již uloženého v systému EK.</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Individuální stupeň závažnosti členského státu</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Pole nebude zveřejněno.</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cs</v>
      </c>
    </row>
    <row r="3" spans="1:31" ht="15.75" thickBot="1" x14ac:dyDescent="0.3">
      <c r="A3" s="27" t="s">
        <v>15</v>
      </c>
      <c r="B3" s="96" t="str">
        <f>yes</f>
        <v>ano [1]</v>
      </c>
      <c r="C3" s="97" t="str">
        <f>no</f>
        <v>ne [0]</v>
      </c>
    </row>
    <row r="4" spans="1:31" ht="15.75" thickBot="1" x14ac:dyDescent="0.3">
      <c r="A4" s="27" t="s">
        <v>14</v>
      </c>
      <c r="B4" s="96" t="str">
        <f>yes</f>
        <v>ano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choice_mandatory</vt:lpstr>
      <vt:lpstr>choice_optional</vt:lpstr>
      <vt:lpstr>choiceCode</vt:lpstr>
      <vt:lpstr>choiceTranslated</vt:lpstr>
      <vt:lpstr>choiceTranslations</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speciesCode</vt:lpstr>
      <vt:lpstr>speciesChoiceExplanation_label</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Jiri Novak</cp:lastModifiedBy>
  <dcterms:created xsi:type="dcterms:W3CDTF">2020-03-26T19:58:53Z</dcterms:created>
  <dcterms:modified xsi:type="dcterms:W3CDTF">2021-02-17T09:58:05Z</dcterms:modified>
</cp:coreProperties>
</file>