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kristkoi\Desktop\"/>
    </mc:Choice>
  </mc:AlternateContent>
  <bookViews>
    <workbookView xWindow="-120" yWindow="-120" windowWidth="25440" windowHeight="15270"/>
  </bookViews>
  <sheets>
    <sheet name="výkaz+popis činnosti" sheetId="2" r:id="rId1"/>
    <sheet name="Parametry" sheetId="4" r:id="rId2"/>
    <sheet name="Rozvrh" sheetId="3" r:id="rId3"/>
  </sheets>
  <definedNames>
    <definedName name="month">'výkaz+popis činnosti'!$E$2</definedName>
    <definedName name="nocdo">Parametry!$B$10</definedName>
    <definedName name="nocod">Parametry!$B$9</definedName>
    <definedName name="obed_odchod">Parametry!$B$3</definedName>
    <definedName name="obed_prichod">Parametry!$B$4</definedName>
    <definedName name="_xlnm.Print_Area" localSheetId="0">'výkaz+popis činnosti'!$A$1:$K$53</definedName>
    <definedName name="svatek1">Parametry!$E$3</definedName>
    <definedName name="svatek10">Parametry!$E$12</definedName>
    <definedName name="svatek11">Parametry!$E$13</definedName>
    <definedName name="svatek12">Parametry!$E$14</definedName>
    <definedName name="svatek13">Parametry!$E$15</definedName>
    <definedName name="svatek2">Parametry!$E$4</definedName>
    <definedName name="svatek3">Parametry!$E$5</definedName>
    <definedName name="svatek4">Parametry!$E$6</definedName>
    <definedName name="svatek5">Parametry!$E$7</definedName>
    <definedName name="svatek6">Parametry!$E$8</definedName>
    <definedName name="svatek7">Parametry!$E$9</definedName>
    <definedName name="svatek8">Parametry!$E$10</definedName>
    <definedName name="svatek9">Parametry!$E$11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0" i="2" l="1"/>
  <c r="S21" i="2"/>
  <c r="S22" i="2"/>
  <c r="S23" i="2"/>
  <c r="S24" i="2"/>
  <c r="S25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U20" i="2" l="1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T20" i="2"/>
  <c r="T21" i="2"/>
  <c r="T22" i="2"/>
  <c r="T23" i="2"/>
  <c r="T24" i="2"/>
  <c r="T25" i="2"/>
  <c r="T26" i="2"/>
  <c r="T27" i="2"/>
  <c r="T28" i="2"/>
  <c r="T29" i="2"/>
  <c r="T30" i="2"/>
  <c r="T31" i="2"/>
  <c r="T32" i="2"/>
  <c r="T33" i="2"/>
  <c r="T34" i="2"/>
  <c r="T35" i="2"/>
  <c r="T36" i="2"/>
  <c r="T37" i="2"/>
  <c r="T38" i="2"/>
  <c r="T39" i="2"/>
  <c r="T40" i="2"/>
  <c r="T41" i="2"/>
  <c r="T42" i="2"/>
  <c r="T43" i="2"/>
  <c r="T44" i="2"/>
  <c r="T45" i="2"/>
  <c r="T46" i="2"/>
  <c r="T47" i="2"/>
  <c r="T48" i="2"/>
  <c r="T4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O20" i="2"/>
  <c r="G20" i="2" s="1"/>
  <c r="O21" i="2"/>
  <c r="G21" i="2" s="1"/>
  <c r="O22" i="2"/>
  <c r="G22" i="2" s="1"/>
  <c r="O23" i="2"/>
  <c r="G23" i="2" s="1"/>
  <c r="O24" i="2"/>
  <c r="G24" i="2" s="1"/>
  <c r="O25" i="2"/>
  <c r="G25" i="2" s="1"/>
  <c r="O26" i="2"/>
  <c r="G26" i="2" s="1"/>
  <c r="O27" i="2"/>
  <c r="G27" i="2" s="1"/>
  <c r="O28" i="2"/>
  <c r="G28" i="2" s="1"/>
  <c r="O29" i="2"/>
  <c r="G29" i="2" s="1"/>
  <c r="O30" i="2"/>
  <c r="G30" i="2" s="1"/>
  <c r="O31" i="2"/>
  <c r="G31" i="2" s="1"/>
  <c r="O32" i="2"/>
  <c r="G32" i="2" s="1"/>
  <c r="O33" i="2"/>
  <c r="G33" i="2" s="1"/>
  <c r="O34" i="2"/>
  <c r="G34" i="2" s="1"/>
  <c r="O35" i="2"/>
  <c r="G35" i="2" s="1"/>
  <c r="O36" i="2"/>
  <c r="G36" i="2" s="1"/>
  <c r="O37" i="2"/>
  <c r="G37" i="2" s="1"/>
  <c r="O38" i="2"/>
  <c r="G38" i="2" s="1"/>
  <c r="O39" i="2"/>
  <c r="G39" i="2" s="1"/>
  <c r="O40" i="2"/>
  <c r="G40" i="2" s="1"/>
  <c r="O41" i="2"/>
  <c r="G41" i="2" s="1"/>
  <c r="O42" i="2"/>
  <c r="G42" i="2" s="1"/>
  <c r="O43" i="2"/>
  <c r="G43" i="2" s="1"/>
  <c r="O44" i="2"/>
  <c r="G44" i="2" s="1"/>
  <c r="O45" i="2"/>
  <c r="G45" i="2" s="1"/>
  <c r="O46" i="2"/>
  <c r="G46" i="2" s="1"/>
  <c r="O47" i="2"/>
  <c r="G47" i="2" s="1"/>
  <c r="O48" i="2"/>
  <c r="G48" i="2" s="1"/>
  <c r="O49" i="2"/>
  <c r="G49" i="2" s="1"/>
  <c r="Q41" i="2" l="1"/>
  <c r="Q34" i="2"/>
  <c r="Q22" i="2"/>
  <c r="Q49" i="2"/>
  <c r="Q43" i="2"/>
  <c r="Q37" i="2"/>
  <c r="Q31" i="2"/>
  <c r="Q25" i="2"/>
  <c r="Q48" i="2"/>
  <c r="Q42" i="2"/>
  <c r="Q36" i="2"/>
  <c r="Q30" i="2"/>
  <c r="Q24" i="2"/>
  <c r="Q47" i="2"/>
  <c r="Q23" i="2"/>
  <c r="Q46" i="2"/>
  <c r="Q29" i="2"/>
  <c r="Q35" i="2"/>
  <c r="Q40" i="2"/>
  <c r="Q28" i="2"/>
  <c r="Q45" i="2"/>
  <c r="Q39" i="2"/>
  <c r="Q33" i="2"/>
  <c r="Q27" i="2"/>
  <c r="Q21" i="2"/>
  <c r="Q44" i="2"/>
  <c r="Q38" i="2"/>
  <c r="Q32" i="2"/>
  <c r="Q26" i="2"/>
  <c r="Q20" i="2"/>
  <c r="K50" i="2"/>
  <c r="K51" i="2" s="1"/>
  <c r="J23" i="2"/>
  <c r="J24" i="2"/>
  <c r="J25" i="2"/>
  <c r="J26" i="2"/>
  <c r="J27" i="2"/>
  <c r="J28" i="2"/>
  <c r="J29" i="2"/>
  <c r="J30" i="2"/>
  <c r="J31" i="2"/>
  <c r="J32" i="2"/>
  <c r="J33" i="2"/>
  <c r="J34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36" i="2"/>
  <c r="O19" i="2"/>
  <c r="P19" i="2"/>
  <c r="R19" i="2" l="1"/>
  <c r="S19" i="2"/>
  <c r="U19" i="2" s="1"/>
  <c r="Q19" i="2"/>
  <c r="J35" i="2"/>
  <c r="J22" i="2"/>
  <c r="J21" i="2"/>
  <c r="J20" i="2"/>
  <c r="T19" i="2" l="1"/>
  <c r="J19" i="2" s="1"/>
  <c r="J50" i="2" s="1"/>
  <c r="J51" i="2" s="1"/>
  <c r="G19" i="2"/>
  <c r="G50" i="2" s="1"/>
  <c r="G51" i="2" s="1"/>
  <c r="N49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21" i="2"/>
  <c r="N22" i="2"/>
  <c r="N23" i="2"/>
  <c r="N24" i="2"/>
  <c r="N25" i="2"/>
  <c r="N26" i="2"/>
  <c r="N20" i="2"/>
  <c r="N19" i="2" l="1"/>
  <c r="G52" i="2" s="1"/>
  <c r="A49" i="2"/>
  <c r="L49" i="2" s="1"/>
  <c r="D6" i="4" l="1"/>
  <c r="D4" i="4"/>
  <c r="D3" i="4"/>
  <c r="B5" i="4" s="1"/>
  <c r="F2" i="4"/>
  <c r="E11" i="4" s="1"/>
  <c r="A47" i="2"/>
  <c r="L47" i="2" s="1"/>
  <c r="A48" i="2"/>
  <c r="L48" i="2" s="1"/>
  <c r="A20" i="2"/>
  <c r="A21" i="2"/>
  <c r="L21" i="2" s="1"/>
  <c r="A22" i="2"/>
  <c r="L22" i="2" s="1"/>
  <c r="A23" i="2"/>
  <c r="L23" i="2" s="1"/>
  <c r="A24" i="2"/>
  <c r="L24" i="2" s="1"/>
  <c r="H24" i="2" s="1"/>
  <c r="A25" i="2"/>
  <c r="L25" i="2" s="1"/>
  <c r="H25" i="2" s="1"/>
  <c r="A26" i="2"/>
  <c r="L26" i="2" s="1"/>
  <c r="H26" i="2" s="1"/>
  <c r="A27" i="2"/>
  <c r="L27" i="2" s="1"/>
  <c r="H27" i="2" s="1"/>
  <c r="A28" i="2"/>
  <c r="A29" i="2"/>
  <c r="L29" i="2" s="1"/>
  <c r="A30" i="2"/>
  <c r="L30" i="2" s="1"/>
  <c r="H30" i="2" s="1"/>
  <c r="A31" i="2"/>
  <c r="L31" i="2" s="1"/>
  <c r="H31" i="2" s="1"/>
  <c r="A32" i="2"/>
  <c r="L32" i="2" s="1"/>
  <c r="H32" i="2" s="1"/>
  <c r="A33" i="2"/>
  <c r="L33" i="2" s="1"/>
  <c r="H33" i="2" s="1"/>
  <c r="A34" i="2"/>
  <c r="L34" i="2" s="1"/>
  <c r="H34" i="2" s="1"/>
  <c r="A35" i="2"/>
  <c r="L35" i="2" s="1"/>
  <c r="H35" i="2" s="1"/>
  <c r="A36" i="2"/>
  <c r="L36" i="2" s="1"/>
  <c r="H36" i="2" s="1"/>
  <c r="A37" i="2"/>
  <c r="L37" i="2" s="1"/>
  <c r="A38" i="2"/>
  <c r="L38" i="2" s="1"/>
  <c r="H38" i="2" s="1"/>
  <c r="A39" i="2"/>
  <c r="L39" i="2" s="1"/>
  <c r="H39" i="2" s="1"/>
  <c r="A40" i="2"/>
  <c r="A41" i="2"/>
  <c r="L41" i="2" s="1"/>
  <c r="A42" i="2"/>
  <c r="L42" i="2" s="1"/>
  <c r="H42" i="2" s="1"/>
  <c r="A43" i="2"/>
  <c r="L43" i="2" s="1"/>
  <c r="H43" i="2" s="1"/>
  <c r="A44" i="2"/>
  <c r="L44" i="2" s="1"/>
  <c r="H44" i="2" s="1"/>
  <c r="A45" i="2"/>
  <c r="L45" i="2" s="1"/>
  <c r="H45" i="2" s="1"/>
  <c r="A46" i="2"/>
  <c r="L46" i="2" s="1"/>
  <c r="H46" i="2" s="1"/>
  <c r="A19" i="2"/>
  <c r="H21" i="2" l="1"/>
  <c r="H22" i="2"/>
  <c r="H29" i="2"/>
  <c r="H37" i="2"/>
  <c r="H23" i="2"/>
  <c r="E3" i="4"/>
  <c r="E13" i="4"/>
  <c r="E8" i="4"/>
  <c r="L19" i="2"/>
  <c r="H19" i="2" s="1"/>
  <c r="L40" i="2"/>
  <c r="H40" i="2" s="1"/>
  <c r="L28" i="2"/>
  <c r="H28" i="2" s="1"/>
  <c r="L20" i="2"/>
  <c r="H20" i="2" s="1"/>
  <c r="E9" i="4"/>
  <c r="E5" i="4"/>
  <c r="E12" i="4"/>
  <c r="H48" i="2"/>
  <c r="H47" i="2"/>
  <c r="H41" i="2"/>
  <c r="E4" i="4"/>
  <c r="E6" i="4"/>
  <c r="E10" i="4"/>
  <c r="E14" i="4"/>
  <c r="E7" i="4"/>
  <c r="H49" i="2"/>
  <c r="F38" i="3"/>
  <c r="H50" i="2" l="1"/>
  <c r="H51" i="2" s="1"/>
  <c r="E15" i="4"/>
  <c r="M40" i="2" s="1"/>
  <c r="I40" i="2" s="1"/>
  <c r="M46" i="2"/>
  <c r="I46" i="2" s="1"/>
  <c r="M48" i="2" l="1"/>
  <c r="I48" i="2" s="1"/>
  <c r="M26" i="2"/>
  <c r="I26" i="2" s="1"/>
  <c r="M30" i="2"/>
  <c r="I30" i="2" s="1"/>
  <c r="M29" i="2"/>
  <c r="I29" i="2" s="1"/>
  <c r="M20" i="2"/>
  <c r="I20" i="2" s="1"/>
  <c r="M33" i="2"/>
  <c r="I33" i="2" s="1"/>
  <c r="M35" i="2"/>
  <c r="I35" i="2" s="1"/>
  <c r="M25" i="2"/>
  <c r="I25" i="2" s="1"/>
  <c r="M31" i="2"/>
  <c r="I31" i="2" s="1"/>
  <c r="M32" i="2"/>
  <c r="I32" i="2" s="1"/>
  <c r="M24" i="2"/>
  <c r="I24" i="2" s="1"/>
  <c r="M43" i="2"/>
  <c r="I43" i="2" s="1"/>
  <c r="M49" i="2"/>
  <c r="I49" i="2" s="1"/>
  <c r="M45" i="2"/>
  <c r="I45" i="2" s="1"/>
  <c r="M21" i="2"/>
  <c r="I21" i="2" s="1"/>
  <c r="M36" i="2"/>
  <c r="I36" i="2" s="1"/>
  <c r="M22" i="2"/>
  <c r="I22" i="2" s="1"/>
  <c r="M27" i="2"/>
  <c r="I27" i="2" s="1"/>
  <c r="M42" i="2"/>
  <c r="I42" i="2" s="1"/>
  <c r="M38" i="2"/>
  <c r="I38" i="2" s="1"/>
  <c r="M39" i="2"/>
  <c r="I39" i="2" s="1"/>
  <c r="M28" i="2"/>
  <c r="I28" i="2" s="1"/>
  <c r="M44" i="2"/>
  <c r="I44" i="2" s="1"/>
  <c r="M41" i="2"/>
  <c r="I41" i="2" s="1"/>
  <c r="M37" i="2"/>
  <c r="I37" i="2" s="1"/>
  <c r="M23" i="2"/>
  <c r="I23" i="2" s="1"/>
  <c r="M47" i="2"/>
  <c r="I47" i="2" s="1"/>
  <c r="M19" i="2"/>
  <c r="I19" i="2" s="1"/>
  <c r="M34" i="2"/>
  <c r="I34" i="2" s="1"/>
  <c r="E9" i="2"/>
  <c r="E11" i="2" s="1"/>
  <c r="I50" i="2" l="1"/>
  <c r="I51" i="2" s="1"/>
</calcChain>
</file>

<file path=xl/comments1.xml><?xml version="1.0" encoding="utf-8"?>
<comments xmlns="http://schemas.openxmlformats.org/spreadsheetml/2006/main">
  <authors>
    <author>Matochova Hana</author>
  </authors>
  <commentList>
    <comment ref="E2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Zadá se první den měsíce! Podle něho se výkaz předvyplní.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18" authorId="0" shapeId="0">
      <text>
        <r>
          <rPr>
            <sz val="9"/>
            <color indexed="81"/>
            <rFont val="Tahoma"/>
            <charset val="1"/>
          </rPr>
          <t xml:space="preserve">Časy zadávejte ve formátu hh:mm.
</t>
        </r>
      </text>
    </comment>
    <comment ref="C18" authorId="0" shapeId="0">
      <text>
        <r>
          <rPr>
            <sz val="9"/>
            <color indexed="81"/>
            <rFont val="Tahoma"/>
            <charset val="1"/>
          </rPr>
          <t xml:space="preserve">Časy zadávejte ve formátu hh.mm
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B3" authorId="0" shapeId="0">
      <text>
        <r>
          <rPr>
            <sz val="9"/>
            <color indexed="81"/>
            <rFont val="Tahoma"/>
            <family val="2"/>
            <charset val="238"/>
          </rPr>
          <t xml:space="preserve">odchod na oběd
</t>
        </r>
      </text>
    </comment>
    <comment ref="B4" authorId="0" shapeId="0">
      <text>
        <r>
          <rPr>
            <sz val="9"/>
            <color indexed="81"/>
            <rFont val="Tahoma"/>
            <family val="2"/>
            <charset val="238"/>
          </rPr>
          <t>příchod z oběda</t>
        </r>
      </text>
    </comment>
  </commentList>
</comments>
</file>

<file path=xl/sharedStrings.xml><?xml version="1.0" encoding="utf-8"?>
<sst xmlns="http://schemas.openxmlformats.org/spreadsheetml/2006/main" count="108" uniqueCount="102">
  <si>
    <t>VÝKAZ ODVEDENÉ PRÁCE K DOHODĚ O PRÁCI KONANÉ MIMO PRACOVNÍ POMĚR</t>
  </si>
  <si>
    <t xml:space="preserve">Zaměstnanec: </t>
  </si>
  <si>
    <t>Odpracoval celkem hodin:</t>
  </si>
  <si>
    <t>Uzavřené dne:</t>
  </si>
  <si>
    <t>Za měsíc a rok: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</si>
  <si>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</si>
  <si>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</si>
  <si>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</si>
  <si>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</si>
  <si>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</si>
  <si>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</si>
  <si>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</si>
  <si>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</si>
  <si>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</si>
  <si>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</si>
  <si>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</si>
  <si>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</si>
  <si>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</si>
  <si>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</si>
  <si>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</si>
  <si>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</si>
  <si>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</si>
  <si>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</si>
  <si>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</si>
  <si>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</si>
  <si>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</si>
  <si>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</si>
  <si>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</si>
  <si>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</si>
  <si>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</si>
  <si>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</si>
  <si>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</si>
  <si>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</si>
  <si>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</si>
  <si>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</si>
  <si>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</si>
  <si>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Datum</t>
  </si>
  <si>
    <t>Od</t>
  </si>
  <si>
    <t>Do</t>
  </si>
  <si>
    <t>Počet hodin</t>
  </si>
  <si>
    <t>EVIDENCE ODPRACOVANÉ DOBY ZA KALENDÁŘNÍ MĚSÍC:</t>
  </si>
  <si>
    <t>Celkem hodin za vykazovaný měsíc:</t>
  </si>
  <si>
    <t>Přerušení pracovní doby*     od                        do</t>
  </si>
  <si>
    <t xml:space="preserve">* Přerušení pracovní doby platí pouze, pokud činí odpracovaná doba 6 hodin a více. (pauza na oddych, oběd 30 min.) </t>
  </si>
  <si>
    <t>počet hodin</t>
  </si>
  <si>
    <t>Předpokládaný rozvrh pracovní doby</t>
  </si>
  <si>
    <t>V souladu s ujednáním: Dohoda o provedení práce/ Dohoda o pracovní činnosti</t>
  </si>
  <si>
    <t>V rámci projektu:</t>
  </si>
  <si>
    <t>Popis činnosti</t>
  </si>
  <si>
    <t>Hodinová sazba:</t>
  </si>
  <si>
    <t>Výplatu schválil: vedoucí oddělení PMO:</t>
  </si>
  <si>
    <t xml:space="preserve">Podpis odpovědného zaměstnance: </t>
  </si>
  <si>
    <t xml:space="preserve">* Přerušení pracovní doby je povinné na min. 30 minut, pokud činí odpracovaná doba 6 hodin a více (pauza na oddych, oběd) </t>
  </si>
  <si>
    <t>Převod hodin na desetinné číslo:</t>
  </si>
  <si>
    <t>SPP, středisko:</t>
  </si>
  <si>
    <t>V Olomouci dne:</t>
  </si>
  <si>
    <t>Č. j.:</t>
  </si>
  <si>
    <t>V souladu s ujednáním: Dohoda o provedení práce / Dohoda o pracovní činnosti*</t>
  </si>
  <si>
    <t>* Nehodící se vymažte</t>
  </si>
  <si>
    <r>
      <t>Přerušení pracovní doby</t>
    </r>
    <r>
      <rPr>
        <b/>
        <sz val="11"/>
        <color rgb="FFFF0000"/>
        <rFont val="Calibri"/>
        <family val="2"/>
        <charset val="238"/>
        <scheme val="minor"/>
      </rPr>
      <t>*</t>
    </r>
    <r>
      <rPr>
        <b/>
        <sz val="11"/>
        <color theme="1"/>
        <rFont val="Calibri"/>
        <family val="2"/>
        <charset val="238"/>
        <scheme val="minor"/>
      </rPr>
      <t xml:space="preserve"> od -do</t>
    </r>
  </si>
  <si>
    <t>víkend</t>
  </si>
  <si>
    <t>Obědy</t>
  </si>
  <si>
    <t>Textove</t>
  </si>
  <si>
    <t>Svátky</t>
  </si>
  <si>
    <t>odchod</t>
  </si>
  <si>
    <t>Nový rok</t>
  </si>
  <si>
    <t>příchod</t>
  </si>
  <si>
    <t>Velikonoční pondělí</t>
  </si>
  <si>
    <t>popisek</t>
  </si>
  <si>
    <t xml:space="preserve"> - </t>
  </si>
  <si>
    <t>Svátek práce</t>
  </si>
  <si>
    <t>svatek</t>
  </si>
  <si>
    <t>Svátek</t>
  </si>
  <si>
    <t>Den osvobození</t>
  </si>
  <si>
    <t>Den slovanských věrozvěstů Cyrila a Metoděje</t>
  </si>
  <si>
    <t>Den upálení mistra Jana Husa</t>
  </si>
  <si>
    <t>Den české státnosti</t>
  </si>
  <si>
    <t>Den vzniku samostatného československého státu</t>
  </si>
  <si>
    <t>Den boje za svobodu a demokracii</t>
  </si>
  <si>
    <t>Štědrý den</t>
  </si>
  <si>
    <t>První vánoční svátek</t>
  </si>
  <si>
    <t>Druhý vánoční svátek</t>
  </si>
  <si>
    <t>Velký pátek</t>
  </si>
  <si>
    <t>svátek</t>
  </si>
  <si>
    <t>Příplatky so/ne</t>
  </si>
  <si>
    <t>Příplatky svátek</t>
  </si>
  <si>
    <t>Počet hodin dovolené/překážky</t>
  </si>
  <si>
    <t>Příplatky noční</t>
  </si>
  <si>
    <t>směna</t>
  </si>
  <si>
    <t>Celkem počet směn za měsíc:</t>
  </si>
  <si>
    <t>Práce v noci</t>
  </si>
  <si>
    <t>nocod</t>
  </si>
  <si>
    <t>nocdo</t>
  </si>
  <si>
    <t>konec pracovní doby</t>
  </si>
  <si>
    <t>začátek noci</t>
  </si>
  <si>
    <t>konec noci</t>
  </si>
  <si>
    <t>přestávka v noci začátek</t>
  </si>
  <si>
    <t>přestávka v noci konec</t>
  </si>
  <si>
    <t>abs konec přestávky</t>
  </si>
  <si>
    <t>abs začátek přestávky</t>
  </si>
  <si>
    <t>Odměna ve výši (bez příplatků):</t>
  </si>
  <si>
    <t>Časy zadávejte pouze ve formátu hh:mm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</si>
</sst>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\ &quot;Kč&quot;"/>
    <numFmt numFmtId="165" formatCode="h:mm;@"/>
    <numFmt numFmtId="166" formatCode="mmmm\ yyyy"/>
    <numFmt numFmtId="167" formatCode="d/ddd"/>
    <numFmt numFmtId="168" formatCode="[h]:mm;@"/>
  </numFmts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9"/>
      <color rgb="FFFF0000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u/>
      <sz val="10"/>
      <name val="Arial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charset val="1"/>
    </font>
    <font>
      <i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0" borderId="15" xfId="0" applyBorder="1"/>
    <xf numFmtId="0" fontId="0" fillId="0" borderId="17" xfId="0" applyBorder="1"/>
    <xf numFmtId="0" fontId="0" fillId="0" borderId="2" xfId="0" applyBorder="1"/>
    <xf numFmtId="0" fontId="1" fillId="0" borderId="14" xfId="0" applyFont="1" applyBorder="1"/>
    <xf numFmtId="0" fontId="0" fillId="0" borderId="20" xfId="0" applyBorder="1"/>
    <xf numFmtId="0" fontId="0" fillId="0" borderId="21" xfId="0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26" xfId="0" applyFont="1" applyBorder="1"/>
    <xf numFmtId="0" fontId="1" fillId="0" borderId="27" xfId="0" applyFont="1" applyBorder="1"/>
    <xf numFmtId="0" fontId="1" fillId="0" borderId="25" xfId="0" applyFont="1" applyBorder="1"/>
    <xf numFmtId="0" fontId="1" fillId="0" borderId="0" xfId="0" applyFont="1"/>
    <xf numFmtId="0" fontId="0" fillId="0" borderId="29" xfId="0" applyBorder="1" applyAlignment="1">
      <alignment wrapText="1"/>
    </xf>
    <xf numFmtId="165" fontId="0" fillId="0" borderId="30" xfId="0" applyNumberFormat="1" applyBorder="1"/>
    <xf numFmtId="165" fontId="0" fillId="0" borderId="24" xfId="0" applyNumberFormat="1" applyBorder="1"/>
    <xf numFmtId="165" fontId="0" fillId="0" borderId="3" xfId="0" applyNumberFormat="1" applyBorder="1"/>
    <xf numFmtId="2" fontId="0" fillId="0" borderId="0" xfId="0" applyNumberFormat="1"/>
    <xf numFmtId="0" fontId="1" fillId="3" borderId="14" xfId="0" applyFont="1" applyFill="1" applyBorder="1"/>
    <xf numFmtId="0" fontId="0" fillId="3" borderId="14" xfId="0" applyFill="1" applyBorder="1"/>
    <xf numFmtId="0" fontId="0" fillId="3" borderId="15" xfId="0" applyFill="1" applyBorder="1"/>
    <xf numFmtId="0" fontId="0" fillId="3" borderId="33" xfId="0" applyFill="1" applyBorder="1"/>
    <xf numFmtId="0" fontId="0" fillId="3" borderId="16" xfId="0" applyFill="1" applyBorder="1"/>
    <xf numFmtId="2" fontId="6" fillId="3" borderId="2" xfId="0" applyNumberFormat="1" applyFont="1" applyFill="1" applyBorder="1"/>
    <xf numFmtId="0" fontId="0" fillId="0" borderId="0" xfId="0" applyAlignment="1">
      <alignment vertical="center"/>
    </xf>
    <xf numFmtId="0" fontId="7" fillId="0" borderId="0" xfId="0" applyFont="1"/>
    <xf numFmtId="165" fontId="1" fillId="3" borderId="31" xfId="0" applyNumberFormat="1" applyFont="1" applyFill="1" applyBorder="1"/>
    <xf numFmtId="167" fontId="0" fillId="0" borderId="18" xfId="0" applyNumberFormat="1" applyBorder="1" applyAlignment="1">
      <alignment horizontal="center"/>
    </xf>
    <xf numFmtId="0" fontId="1" fillId="3" borderId="0" xfId="0" applyFont="1" applyFill="1" applyAlignment="1">
      <alignment vertical="center" wrapText="1"/>
    </xf>
    <xf numFmtId="0" fontId="8" fillId="0" borderId="34" xfId="0" applyFont="1" applyBorder="1"/>
    <xf numFmtId="0" fontId="9" fillId="0" borderId="34" xfId="0" applyFont="1" applyBorder="1"/>
    <xf numFmtId="0" fontId="9" fillId="0" borderId="0" xfId="0" applyFont="1"/>
    <xf numFmtId="0" fontId="8" fillId="0" borderId="34" xfId="0" applyFont="1" applyBorder="1" applyAlignment="1">
      <alignment horizontal="left"/>
    </xf>
    <xf numFmtId="165" fontId="0" fillId="0" borderId="0" xfId="0" applyNumberFormat="1"/>
    <xf numFmtId="14" fontId="0" fillId="0" borderId="0" xfId="0" applyNumberFormat="1"/>
    <xf numFmtId="0" fontId="0" fillId="0" borderId="0" xfId="0" applyAlignment="1">
      <alignment horizontal="left"/>
    </xf>
    <xf numFmtId="165" fontId="1" fillId="3" borderId="32" xfId="0" applyNumberFormat="1" applyFont="1" applyFill="1" applyBorder="1"/>
    <xf numFmtId="165" fontId="0" fillId="0" borderId="35" xfId="0" applyNumberFormat="1" applyBorder="1"/>
    <xf numFmtId="0" fontId="0" fillId="3" borderId="28" xfId="0" applyFill="1" applyBorder="1"/>
    <xf numFmtId="0" fontId="1" fillId="3" borderId="2" xfId="0" applyFont="1" applyFill="1" applyBorder="1" applyAlignment="1">
      <alignment vertical="center" wrapText="1"/>
    </xf>
    <xf numFmtId="0" fontId="1" fillId="3" borderId="36" xfId="0" applyFont="1" applyFill="1" applyBorder="1" applyAlignment="1">
      <alignment vertical="center" wrapText="1"/>
    </xf>
    <xf numFmtId="0" fontId="1" fillId="3" borderId="37" xfId="0" applyFont="1" applyFill="1" applyBorder="1" applyAlignment="1">
      <alignment vertical="center" wrapText="1"/>
    </xf>
    <xf numFmtId="0" fontId="1" fillId="3" borderId="15" xfId="0" applyFont="1" applyFill="1" applyBorder="1" applyAlignment="1">
      <alignment vertical="center" wrapText="1"/>
    </xf>
    <xf numFmtId="0" fontId="1" fillId="3" borderId="16" xfId="0" applyFont="1" applyFill="1" applyBorder="1" applyAlignment="1">
      <alignment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165" fontId="1" fillId="3" borderId="3" xfId="0" applyNumberFormat="1" applyFont="1" applyFill="1" applyBorder="1"/>
    <xf numFmtId="165" fontId="1" fillId="3" borderId="18" xfId="0" applyNumberFormat="1" applyFont="1" applyFill="1" applyBorder="1"/>
    <xf numFmtId="0" fontId="1" fillId="3" borderId="41" xfId="0" applyFont="1" applyFill="1" applyBorder="1" applyAlignment="1">
      <alignment vertical="center" wrapText="1"/>
    </xf>
    <xf numFmtId="0" fontId="1" fillId="3" borderId="33" xfId="0" applyFont="1" applyFill="1" applyBorder="1" applyAlignment="1">
      <alignment vertical="center" wrapText="1"/>
    </xf>
    <xf numFmtId="0" fontId="0" fillId="0" borderId="38" xfId="0" applyBorder="1" applyAlignment="1">
      <alignment horizontal="left"/>
    </xf>
    <xf numFmtId="0" fontId="0" fillId="0" borderId="38" xfId="0" applyBorder="1" applyAlignment="1">
      <alignment horizontal="center"/>
    </xf>
    <xf numFmtId="0" fontId="0" fillId="0" borderId="38" xfId="0" applyBorder="1" applyAlignment="1">
      <alignment horizontal="left" vertical="center"/>
    </xf>
    <xf numFmtId="0" fontId="0" fillId="0" borderId="38" xfId="0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2" fontId="6" fillId="3" borderId="15" xfId="0" applyNumberFormat="1" applyFont="1" applyFill="1" applyBorder="1"/>
    <xf numFmtId="2" fontId="6" fillId="3" borderId="16" xfId="0" applyNumberFormat="1" applyFont="1" applyFill="1" applyBorder="1"/>
    <xf numFmtId="2" fontId="0" fillId="0" borderId="0" xfId="0" applyNumberFormat="1" applyAlignment="1">
      <alignment vertical="center"/>
    </xf>
    <xf numFmtId="165" fontId="1" fillId="3" borderId="18" xfId="0" applyNumberFormat="1" applyFont="1" applyFill="1" applyBorder="1" applyAlignment="1">
      <alignment wrapText="1"/>
    </xf>
    <xf numFmtId="165" fontId="1" fillId="3" borderId="0" xfId="0" applyNumberFormat="1" applyFont="1" applyFill="1" applyAlignment="1">
      <alignment wrapText="1"/>
    </xf>
    <xf numFmtId="2" fontId="1" fillId="3" borderId="0" xfId="0" applyNumberFormat="1" applyFont="1" applyFill="1" applyAlignment="1">
      <alignment wrapText="1"/>
    </xf>
    <xf numFmtId="168" fontId="1" fillId="3" borderId="2" xfId="0" applyNumberFormat="1" applyFont="1" applyFill="1" applyBorder="1"/>
    <xf numFmtId="165" fontId="1" fillId="0" borderId="19" xfId="0" applyNumberFormat="1" applyFont="1" applyBorder="1"/>
    <xf numFmtId="165" fontId="1" fillId="0" borderId="4" xfId="0" applyNumberFormat="1" applyFont="1" applyBorder="1"/>
    <xf numFmtId="0" fontId="1" fillId="0" borderId="39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4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3" borderId="14" xfId="0" applyFont="1" applyFill="1" applyBorder="1" applyAlignment="1">
      <alignment vertical="center" wrapText="1"/>
    </xf>
    <xf numFmtId="0" fontId="1" fillId="3" borderId="16" xfId="0" applyFont="1" applyFill="1" applyBorder="1" applyAlignment="1">
      <alignment vertical="center" wrapText="1"/>
    </xf>
    <xf numFmtId="2" fontId="1" fillId="0" borderId="39" xfId="0" applyNumberFormat="1" applyFont="1" applyBorder="1" applyAlignment="1">
      <alignment horizontal="left"/>
    </xf>
    <xf numFmtId="164" fontId="0" fillId="0" borderId="39" xfId="0" applyNumberFormat="1" applyBorder="1" applyAlignment="1">
      <alignment horizontal="left"/>
    </xf>
    <xf numFmtId="164" fontId="0" fillId="0" borderId="0" xfId="0" applyNumberFormat="1" applyAlignment="1">
      <alignment horizontal="left"/>
    </xf>
    <xf numFmtId="164" fontId="1" fillId="0" borderId="39" xfId="0" applyNumberFormat="1" applyFont="1" applyBorder="1" applyAlignment="1">
      <alignment horizontal="left"/>
    </xf>
    <xf numFmtId="164" fontId="1" fillId="0" borderId="0" xfId="0" applyNumberFormat="1" applyFont="1" applyAlignment="1">
      <alignment horizontal="left"/>
    </xf>
    <xf numFmtId="0" fontId="1" fillId="0" borderId="26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39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4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166" fontId="1" fillId="0" borderId="39" xfId="0" applyNumberFormat="1" applyFont="1" applyBorder="1" applyAlignment="1">
      <alignment horizontal="left"/>
    </xf>
    <xf numFmtId="166" fontId="1" fillId="0" borderId="0" xfId="0" applyNumberFormat="1" applyFont="1" applyAlignment="1">
      <alignment horizontal="left"/>
    </xf>
    <xf numFmtId="0" fontId="1" fillId="2" borderId="14" xfId="0" applyFont="1" applyFill="1" applyBorder="1" applyAlignment="1">
      <alignment horizontal="left"/>
    </xf>
    <xf numFmtId="0" fontId="1" fillId="2" borderId="15" xfId="0" applyFont="1" applyFill="1" applyBorder="1" applyAlignment="1">
      <alignment horizontal="left"/>
    </xf>
    <xf numFmtId="0" fontId="1" fillId="2" borderId="16" xfId="0" applyFont="1" applyFill="1" applyBorder="1" applyAlignment="1">
      <alignment horizontal="left"/>
    </xf>
    <xf numFmtId="0" fontId="1" fillId="0" borderId="22" xfId="0" applyFont="1" applyBorder="1" applyAlignment="1">
      <alignment wrapText="1"/>
    </xf>
    <xf numFmtId="0" fontId="1" fillId="0" borderId="23" xfId="0" applyFont="1" applyBorder="1" applyAlignment="1">
      <alignment wrapText="1"/>
    </xf>
    <xf numFmtId="0" fontId="1" fillId="0" borderId="5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left"/>
    </xf>
  </cellXfs>
  <cellStyles count="1">
    <cellStyle name="Normální" xfId="0" builtinId="0"/>
  </cellStyles>
  <dxfs count="62"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53"/>
  <sheetViews>
    <sheetView tabSelected="1" zoomScaleNormal="100" workbookViewId="0">
      <selection activeCell="G22" sqref="G22"/>
    </sheetView>
  </sheetViews>
  <sheetFormatPr defaultRowHeight="15" x14ac:dyDescent="0.25"/>
  <cols>
    <col min="1" max="5" width="7.140625" customWidth="1"/>
    <col min="6" max="6" width="29.28515625" customWidth="1"/>
    <col min="7" max="7" width="9.42578125" bestFit="1" customWidth="1"/>
    <col min="8" max="9" width="9.140625" customWidth="1"/>
    <col min="10" max="10" width="8.42578125" bestFit="1" customWidth="1"/>
    <col min="11" max="11" width="10.42578125" customWidth="1"/>
    <col min="12" max="12" width="15.28515625" hidden="1" customWidth="1"/>
    <col min="13" max="13" width="15.42578125" hidden="1" customWidth="1"/>
    <col min="14" max="14" width="8.85546875" hidden="1" customWidth="1"/>
    <col min="15" max="19" width="8.85546875" style="21" hidden="1" customWidth="1"/>
    <col min="20" max="20" width="8.85546875" hidden="1" customWidth="1"/>
    <col min="21" max="21" width="8.85546875" style="21" hidden="1" customWidth="1"/>
  </cols>
  <sheetData>
    <row r="1" spans="1:21" ht="15" customHeight="1" x14ac:dyDescent="0.25">
      <c r="A1" s="89" t="s">
        <v>0</v>
      </c>
      <c r="B1" s="90"/>
      <c r="C1" s="90"/>
      <c r="D1" s="90"/>
      <c r="E1" s="90"/>
      <c r="F1" s="90"/>
      <c r="G1" s="91"/>
      <c r="H1" s="50"/>
      <c r="I1" s="50"/>
      <c r="J1" s="50"/>
      <c r="K1" s="51"/>
    </row>
    <row r="2" spans="1:21" ht="15" customHeight="1" x14ac:dyDescent="0.25">
      <c r="A2" s="93" t="s">
        <v>4</v>
      </c>
      <c r="B2" s="94"/>
      <c r="C2" s="94"/>
      <c r="D2" s="94"/>
      <c r="E2" s="104">
        <v>45261</v>
      </c>
      <c r="F2" s="105"/>
      <c r="G2" s="105"/>
      <c r="H2" s="74"/>
      <c r="I2" s="74"/>
      <c r="J2" s="39"/>
      <c r="K2" s="56"/>
    </row>
    <row r="3" spans="1:21" ht="15" customHeight="1" x14ac:dyDescent="0.25">
      <c r="A3" s="93" t="s">
        <v>1</v>
      </c>
      <c r="B3" s="94"/>
      <c r="C3" s="94"/>
      <c r="D3" s="94"/>
      <c r="E3" s="72"/>
      <c r="F3" s="73"/>
      <c r="G3" s="73"/>
      <c r="H3" s="74"/>
      <c r="I3" s="74"/>
      <c r="J3" s="39"/>
      <c r="K3" s="56"/>
    </row>
    <row r="4" spans="1:21" ht="15" customHeight="1" x14ac:dyDescent="0.25">
      <c r="A4" s="75" t="s">
        <v>57</v>
      </c>
      <c r="B4" s="76"/>
      <c r="C4" s="76"/>
      <c r="D4" s="76"/>
      <c r="E4" s="76"/>
      <c r="F4" s="76"/>
      <c r="G4" s="76"/>
      <c r="H4" s="77"/>
      <c r="I4" s="77"/>
      <c r="J4" s="60"/>
      <c r="K4" s="57"/>
    </row>
    <row r="5" spans="1:21" ht="15" customHeight="1" x14ac:dyDescent="0.25">
      <c r="A5" s="93" t="s">
        <v>3</v>
      </c>
      <c r="B5" s="94"/>
      <c r="C5" s="94"/>
      <c r="D5" s="94"/>
      <c r="E5" s="72"/>
      <c r="F5" s="73"/>
      <c r="G5" s="73"/>
      <c r="H5" s="74"/>
      <c r="I5" s="74"/>
      <c r="J5" s="39"/>
      <c r="K5" s="56"/>
    </row>
    <row r="6" spans="1:21" ht="15" customHeight="1" x14ac:dyDescent="0.25">
      <c r="A6" s="93" t="s">
        <v>56</v>
      </c>
      <c r="B6" s="94"/>
      <c r="C6" s="94"/>
      <c r="D6" s="94"/>
      <c r="E6" s="72"/>
      <c r="F6" s="73"/>
      <c r="G6" s="73"/>
      <c r="H6" s="74"/>
      <c r="I6" s="74"/>
      <c r="J6" s="39"/>
      <c r="K6" s="56"/>
    </row>
    <row r="7" spans="1:21" ht="15" customHeight="1" x14ac:dyDescent="0.25">
      <c r="A7" s="93" t="s">
        <v>47</v>
      </c>
      <c r="B7" s="94"/>
      <c r="C7" s="94"/>
      <c r="D7" s="94"/>
      <c r="E7" s="72"/>
      <c r="F7" s="73"/>
      <c r="G7" s="73"/>
      <c r="H7" s="74"/>
      <c r="I7" s="74"/>
      <c r="J7" s="39"/>
      <c r="K7" s="56"/>
    </row>
    <row r="8" spans="1:21" ht="15" customHeight="1" x14ac:dyDescent="0.25">
      <c r="A8" s="93" t="s">
        <v>54</v>
      </c>
      <c r="B8" s="94"/>
      <c r="C8" s="94"/>
      <c r="D8" s="94"/>
      <c r="E8" s="72"/>
      <c r="F8" s="73"/>
      <c r="G8" s="73"/>
      <c r="H8" s="74"/>
      <c r="I8" s="74"/>
      <c r="J8" s="39"/>
      <c r="K8" s="56"/>
    </row>
    <row r="9" spans="1:21" ht="15" customHeight="1" x14ac:dyDescent="0.25">
      <c r="A9" s="93" t="s">
        <v>2</v>
      </c>
      <c r="B9" s="94"/>
      <c r="C9" s="94"/>
      <c r="D9" s="94"/>
      <c r="E9" s="84">
        <f>G51</f>
        <v>0</v>
      </c>
      <c r="F9" s="73"/>
      <c r="G9" s="73"/>
      <c r="H9" s="74"/>
      <c r="I9" s="74"/>
      <c r="J9" s="39"/>
      <c r="K9" s="56"/>
    </row>
    <row r="10" spans="1:21" ht="15" customHeight="1" x14ac:dyDescent="0.25">
      <c r="A10" s="93" t="s">
        <v>49</v>
      </c>
      <c r="B10" s="94"/>
      <c r="C10" s="94"/>
      <c r="D10" s="94"/>
      <c r="E10" s="85">
        <v>0</v>
      </c>
      <c r="F10" s="86"/>
      <c r="G10" s="86"/>
      <c r="H10" s="74"/>
      <c r="I10" s="74"/>
      <c r="J10" s="39"/>
      <c r="K10" s="56"/>
    </row>
    <row r="11" spans="1:21" ht="15" customHeight="1" x14ac:dyDescent="0.25">
      <c r="A11" s="93" t="s">
        <v>100</v>
      </c>
      <c r="B11" s="94"/>
      <c r="C11" s="94"/>
      <c r="D11" s="94"/>
      <c r="E11" s="87">
        <f>E9*E10</f>
        <v>0</v>
      </c>
      <c r="F11" s="88"/>
      <c r="G11" s="88"/>
      <c r="H11" s="74"/>
      <c r="I11" s="74"/>
      <c r="J11" s="39"/>
      <c r="K11" s="56"/>
    </row>
    <row r="12" spans="1:21" s="28" customFormat="1" ht="22.5" customHeight="1" x14ac:dyDescent="0.25">
      <c r="A12" s="95" t="s">
        <v>55</v>
      </c>
      <c r="B12" s="96"/>
      <c r="C12" s="96"/>
      <c r="D12" s="96"/>
      <c r="E12" s="97"/>
      <c r="F12" s="98"/>
      <c r="G12" s="98"/>
      <c r="H12" s="99"/>
      <c r="I12" s="99"/>
      <c r="J12" s="61"/>
      <c r="K12" s="58"/>
      <c r="O12" s="65"/>
      <c r="P12" s="65"/>
      <c r="Q12" s="65"/>
      <c r="R12" s="65"/>
      <c r="S12" s="65"/>
      <c r="U12" s="65"/>
    </row>
    <row r="13" spans="1:21" ht="30" customHeight="1" thickBot="1" x14ac:dyDescent="0.3">
      <c r="A13" s="100" t="s">
        <v>51</v>
      </c>
      <c r="B13" s="101"/>
      <c r="C13" s="101"/>
      <c r="D13" s="101"/>
      <c r="E13" s="101"/>
      <c r="F13" s="101"/>
      <c r="G13" s="101"/>
      <c r="H13" s="101"/>
      <c r="I13" s="101"/>
      <c r="J13" s="62"/>
      <c r="K13" s="59"/>
    </row>
    <row r="14" spans="1:21" ht="30" customHeight="1" thickBot="1" x14ac:dyDescent="0.3">
      <c r="A14" s="102" t="s">
        <v>50</v>
      </c>
      <c r="B14" s="103"/>
      <c r="C14" s="103"/>
      <c r="D14" s="103"/>
      <c r="E14" s="103"/>
      <c r="F14" s="103"/>
      <c r="G14" s="103"/>
      <c r="H14" s="103"/>
      <c r="I14" s="48"/>
      <c r="J14" s="48"/>
      <c r="K14" s="49"/>
    </row>
    <row r="15" spans="1:21" x14ac:dyDescent="0.25">
      <c r="A15" t="s">
        <v>58</v>
      </c>
    </row>
    <row r="16" spans="1:21" ht="15.75" thickBot="1" x14ac:dyDescent="0.3">
      <c r="A16" s="92" t="s">
        <v>101</v>
      </c>
      <c r="B16" s="77"/>
      <c r="C16" s="77"/>
      <c r="D16" s="77"/>
      <c r="E16" s="77"/>
      <c r="F16" s="77"/>
    </row>
    <row r="17" spans="1:24" ht="15.75" thickBot="1" x14ac:dyDescent="0.3">
      <c r="A17" s="78" t="s">
        <v>40</v>
      </c>
      <c r="B17" s="79"/>
      <c r="C17" s="79"/>
      <c r="D17" s="79"/>
      <c r="E17" s="79"/>
      <c r="F17" s="79"/>
      <c r="G17" s="79"/>
      <c r="H17" s="80"/>
      <c r="I17" s="80"/>
      <c r="J17" s="80"/>
      <c r="K17" s="81"/>
    </row>
    <row r="18" spans="1:24" ht="66" customHeight="1" thickBot="1" x14ac:dyDescent="0.3">
      <c r="A18" s="43" t="s">
        <v>36</v>
      </c>
      <c r="B18" s="44" t="s">
        <v>37</v>
      </c>
      <c r="C18" s="45" t="s">
        <v>38</v>
      </c>
      <c r="D18" s="82" t="s">
        <v>59</v>
      </c>
      <c r="E18" s="83"/>
      <c r="F18" s="46" t="s">
        <v>48</v>
      </c>
      <c r="G18" s="43" t="s">
        <v>44</v>
      </c>
      <c r="H18" s="47" t="s">
        <v>84</v>
      </c>
      <c r="I18" s="54" t="s">
        <v>85</v>
      </c>
      <c r="J18" s="54" t="s">
        <v>87</v>
      </c>
      <c r="K18" s="55" t="s">
        <v>86</v>
      </c>
      <c r="L18" s="32" t="s">
        <v>60</v>
      </c>
      <c r="M18" s="32" t="s">
        <v>83</v>
      </c>
      <c r="N18" s="32" t="s">
        <v>88</v>
      </c>
      <c r="O18" s="66" t="s">
        <v>93</v>
      </c>
      <c r="P18" s="66" t="s">
        <v>94</v>
      </c>
      <c r="Q18" s="66" t="s">
        <v>95</v>
      </c>
      <c r="R18" s="67" t="s">
        <v>99</v>
      </c>
      <c r="S18" s="67" t="s">
        <v>98</v>
      </c>
      <c r="T18" s="67" t="s">
        <v>96</v>
      </c>
      <c r="U18" s="68" t="s">
        <v>97</v>
      </c>
    </row>
    <row r="19" spans="1:24" x14ac:dyDescent="0.25">
      <c r="A19" s="31">
        <f>month</f>
        <v>45261</v>
      </c>
      <c r="B19" s="18"/>
      <c r="C19" s="19"/>
      <c r="D19" s="20"/>
      <c r="E19" s="41"/>
      <c r="F19" s="17"/>
      <c r="G19" s="30" t="str">
        <f>IF(O19&gt;B19,O19-B19-(S19-R19),"")</f>
        <v/>
      </c>
      <c r="H19" s="40" t="str">
        <f t="shared" ref="H19:H49" si="0">IF(L19,G19,"")</f>
        <v/>
      </c>
      <c r="I19" s="53" t="str">
        <f>IF(M19,G19,"")</f>
        <v/>
      </c>
      <c r="J19" s="53" t="str">
        <f>IF(P19&lt;O19,IF(P19&lt;Q19,IF(T19&lt;U19,Q19-P19-(U19-T19), Q19-P19), ""),"")</f>
        <v/>
      </c>
      <c r="K19" s="70"/>
      <c r="L19" t="b">
        <f t="shared" ref="L19:L46" si="1">IF(WEEKDAY(A19,2)&gt;5,TRUE,FALSE)</f>
        <v>0</v>
      </c>
      <c r="M19" t="b">
        <f t="shared" ref="M19:M49" si="2">OR(A19=svatek1,A19=svatek2,A19=svatek3,A19=svatek4,A19=svatek5,A19=svatek6,A19=svatek7,A19=svatek8,A19=svatek9,A19=svatek10,A19=svatek11,A19=svatek12,A19=svatek13)</f>
        <v>0</v>
      </c>
      <c r="N19">
        <f>IF(G19="",0,1)</f>
        <v>0</v>
      </c>
      <c r="O19" s="21">
        <f>IF(C19&gt;=B19,C19,1+C19)</f>
        <v>0</v>
      </c>
      <c r="P19" s="21">
        <f t="shared" ref="P19:P49" si="3">IF(B19&gt;0,IF(B19&lt;= nocod,IF(B19&lt;nocdo-1,B19,nocod),B19),0)</f>
        <v>0</v>
      </c>
      <c r="Q19" s="21">
        <f t="shared" ref="Q19:Q49" si="4">IF(B19&gt; nocdo-1,IF(O19&gt;0,IF(O19&lt;= nocod,0,IF(O19&lt;=nocdo,O19,nocdo)),0),IF(O19&gt;0,IF(O19&lt;= nocod,IF(O19&lt;=nocdo-1,O19,nocdo-1),0),0))</f>
        <v>0</v>
      </c>
      <c r="R19" s="21">
        <f>IF(OR(D19&gt;0,AND(D19=0,B19&gt;0)),MIN(MAX(B19,IF(D19&lt;B19,D19+1,D19)),O19),0)</f>
        <v>0</v>
      </c>
      <c r="S19" s="21">
        <f>IF(OR(E19&gt;0,AND(E19=0,B19&gt;0)),MAX(MIN(O19,IF(E19&gt;B19,E19,1+E19)),B19),0)</f>
        <v>0</v>
      </c>
      <c r="T19" s="21">
        <f t="shared" ref="T19:T49" si="5">IF(R19&gt;=0,IF(R19&lt;nocdo-1,MIN(R19,nocod),MAX(R19,nocod)),0)</f>
        <v>0</v>
      </c>
      <c r="U19" s="21">
        <f t="shared" ref="U19:U49" si="6">IF(S19&gt;=0,IF(S19&lt;1,MIN(S19,nocdo-1),MIN(S19,nocdo)),0)</f>
        <v>0</v>
      </c>
      <c r="X19" s="37"/>
    </row>
    <row r="20" spans="1:24" x14ac:dyDescent="0.25">
      <c r="A20" s="31">
        <f>month+1</f>
        <v>45262</v>
      </c>
      <c r="B20" s="18"/>
      <c r="C20" s="19"/>
      <c r="D20" s="20"/>
      <c r="E20" s="41"/>
      <c r="F20" s="17"/>
      <c r="G20" s="30" t="str">
        <f t="shared" ref="G20:G49" si="7">IF(O20&gt;B20,O20-B20-(S20-R20),"")</f>
        <v/>
      </c>
      <c r="H20" s="40" t="str">
        <f t="shared" si="0"/>
        <v/>
      </c>
      <c r="I20" s="52" t="str">
        <f t="shared" ref="I20:I49" si="8">IF(M20,G20,"")</f>
        <v/>
      </c>
      <c r="J20" s="53" t="str">
        <f t="shared" ref="J20:J49" si="9">IF(P20&lt;O20,IF(P20&lt;Q20,IF(T20&lt;U20,Q20-P20-(U20-T20), Q20-P20), ""),"")</f>
        <v/>
      </c>
      <c r="K20" s="71"/>
      <c r="L20" t="b">
        <f t="shared" si="1"/>
        <v>1</v>
      </c>
      <c r="M20" t="b">
        <f t="shared" si="2"/>
        <v>0</v>
      </c>
      <c r="N20">
        <f t="shared" ref="N20:N49" si="10">IF(G20="",0,1)</f>
        <v>0</v>
      </c>
      <c r="O20" s="21">
        <f t="shared" ref="O20:O49" si="11">IF(C20&gt;=B20,C20,1+C20)</f>
        <v>0</v>
      </c>
      <c r="P20" s="21">
        <f t="shared" si="3"/>
        <v>0</v>
      </c>
      <c r="Q20" s="21">
        <f t="shared" si="4"/>
        <v>0</v>
      </c>
      <c r="R20" s="21">
        <f t="shared" ref="R20:R49" si="12">IF(OR(D20&gt;0,AND(D20=0,B20&gt;0)),MIN(MAX(B20,IF(D20&lt;B20,D20+1,D20)),O20),0)</f>
        <v>0</v>
      </c>
      <c r="S20" s="21">
        <f t="shared" ref="S20:S49" si="13">IF(OR(E20&gt;0,AND(E20=0,B20&gt;0)),MAX(MIN(O20,IF(E20&gt;B20,E20,1+E20)),B20),0)</f>
        <v>0</v>
      </c>
      <c r="T20" s="21">
        <f t="shared" si="5"/>
        <v>0</v>
      </c>
      <c r="U20" s="21">
        <f t="shared" si="6"/>
        <v>0</v>
      </c>
    </row>
    <row r="21" spans="1:24" x14ac:dyDescent="0.25">
      <c r="A21" s="31">
        <f>month+2</f>
        <v>45263</v>
      </c>
      <c r="B21" s="18"/>
      <c r="C21" s="19"/>
      <c r="D21" s="20"/>
      <c r="E21" s="41"/>
      <c r="F21" s="17"/>
      <c r="G21" s="30" t="str">
        <f t="shared" si="7"/>
        <v/>
      </c>
      <c r="H21" s="40" t="str">
        <f t="shared" si="0"/>
        <v/>
      </c>
      <c r="I21" s="52" t="str">
        <f t="shared" si="8"/>
        <v/>
      </c>
      <c r="J21" s="53" t="str">
        <f t="shared" si="9"/>
        <v/>
      </c>
      <c r="K21" s="71"/>
      <c r="L21" t="b">
        <f t="shared" si="1"/>
        <v>1</v>
      </c>
      <c r="M21" t="b">
        <f t="shared" si="2"/>
        <v>0</v>
      </c>
      <c r="N21">
        <f t="shared" si="10"/>
        <v>0</v>
      </c>
      <c r="O21" s="21">
        <f t="shared" si="11"/>
        <v>0</v>
      </c>
      <c r="P21" s="21">
        <f t="shared" si="3"/>
        <v>0</v>
      </c>
      <c r="Q21" s="21">
        <f t="shared" si="4"/>
        <v>0</v>
      </c>
      <c r="R21" s="21">
        <f t="shared" si="12"/>
        <v>0</v>
      </c>
      <c r="S21" s="21">
        <f t="shared" si="13"/>
        <v>0</v>
      </c>
      <c r="T21" s="21">
        <f t="shared" si="5"/>
        <v>0</v>
      </c>
      <c r="U21" s="21">
        <f t="shared" si="6"/>
        <v>0</v>
      </c>
    </row>
    <row r="22" spans="1:24" x14ac:dyDescent="0.25">
      <c r="A22" s="31">
        <f>month+3</f>
        <v>45264</v>
      </c>
      <c r="B22" s="18"/>
      <c r="C22" s="19"/>
      <c r="D22" s="20"/>
      <c r="E22" s="41"/>
      <c r="F22" s="17"/>
      <c r="G22" s="30" t="str">
        <f t="shared" si="7"/>
        <v/>
      </c>
      <c r="H22" s="40" t="str">
        <f t="shared" si="0"/>
        <v/>
      </c>
      <c r="I22" s="52" t="str">
        <f t="shared" si="8"/>
        <v/>
      </c>
      <c r="J22" s="53" t="str">
        <f t="shared" si="9"/>
        <v/>
      </c>
      <c r="K22" s="71"/>
      <c r="L22" t="b">
        <f t="shared" si="1"/>
        <v>0</v>
      </c>
      <c r="M22" t="b">
        <f t="shared" si="2"/>
        <v>0</v>
      </c>
      <c r="N22">
        <f t="shared" si="10"/>
        <v>0</v>
      </c>
      <c r="O22" s="21">
        <f t="shared" si="11"/>
        <v>0</v>
      </c>
      <c r="P22" s="21">
        <f t="shared" si="3"/>
        <v>0</v>
      </c>
      <c r="Q22" s="21">
        <f t="shared" si="4"/>
        <v>0</v>
      </c>
      <c r="R22" s="21">
        <f t="shared" si="12"/>
        <v>0</v>
      </c>
      <c r="S22" s="21">
        <f t="shared" si="13"/>
        <v>0</v>
      </c>
      <c r="T22" s="21">
        <f t="shared" si="5"/>
        <v>0</v>
      </c>
      <c r="U22" s="21">
        <f t="shared" si="6"/>
        <v>0</v>
      </c>
    </row>
    <row r="23" spans="1:24" x14ac:dyDescent="0.25">
      <c r="A23" s="31">
        <f>month+4</f>
        <v>45265</v>
      </c>
      <c r="B23" s="18"/>
      <c r="C23" s="19"/>
      <c r="D23" s="20"/>
      <c r="E23" s="41"/>
      <c r="F23" s="17"/>
      <c r="G23" s="30" t="str">
        <f t="shared" si="7"/>
        <v/>
      </c>
      <c r="H23" s="40" t="str">
        <f t="shared" si="0"/>
        <v/>
      </c>
      <c r="I23" s="52" t="str">
        <f t="shared" si="8"/>
        <v/>
      </c>
      <c r="J23" s="53" t="str">
        <f t="shared" si="9"/>
        <v/>
      </c>
      <c r="K23" s="71"/>
      <c r="L23" t="b">
        <f t="shared" si="1"/>
        <v>0</v>
      </c>
      <c r="M23" t="b">
        <f t="shared" si="2"/>
        <v>0</v>
      </c>
      <c r="N23">
        <f t="shared" si="10"/>
        <v>0</v>
      </c>
      <c r="O23" s="21">
        <f t="shared" si="11"/>
        <v>0</v>
      </c>
      <c r="P23" s="21">
        <f t="shared" si="3"/>
        <v>0</v>
      </c>
      <c r="Q23" s="21">
        <f t="shared" si="4"/>
        <v>0</v>
      </c>
      <c r="R23" s="21">
        <f t="shared" si="12"/>
        <v>0</v>
      </c>
      <c r="S23" s="21">
        <f t="shared" si="13"/>
        <v>0</v>
      </c>
      <c r="T23" s="21">
        <f t="shared" si="5"/>
        <v>0</v>
      </c>
      <c r="U23" s="21">
        <f t="shared" si="6"/>
        <v>0</v>
      </c>
    </row>
    <row r="24" spans="1:24" x14ac:dyDescent="0.25">
      <c r="A24" s="31">
        <f>month+5</f>
        <v>45266</v>
      </c>
      <c r="B24" s="18"/>
      <c r="C24" s="19"/>
      <c r="D24" s="20"/>
      <c r="E24" s="41"/>
      <c r="F24" s="17"/>
      <c r="G24" s="30" t="str">
        <f t="shared" si="7"/>
        <v/>
      </c>
      <c r="H24" s="40" t="str">
        <f t="shared" si="0"/>
        <v/>
      </c>
      <c r="I24" s="52" t="str">
        <f t="shared" si="8"/>
        <v/>
      </c>
      <c r="J24" s="53" t="str">
        <f t="shared" si="9"/>
        <v/>
      </c>
      <c r="K24" s="71"/>
      <c r="L24" t="b">
        <f t="shared" si="1"/>
        <v>0</v>
      </c>
      <c r="M24" t="b">
        <f t="shared" si="2"/>
        <v>0</v>
      </c>
      <c r="N24">
        <f t="shared" si="10"/>
        <v>0</v>
      </c>
      <c r="O24" s="21">
        <f t="shared" si="11"/>
        <v>0</v>
      </c>
      <c r="P24" s="21">
        <f t="shared" si="3"/>
        <v>0</v>
      </c>
      <c r="Q24" s="21">
        <f t="shared" si="4"/>
        <v>0</v>
      </c>
      <c r="R24" s="21">
        <f t="shared" si="12"/>
        <v>0</v>
      </c>
      <c r="S24" s="21">
        <f t="shared" si="13"/>
        <v>0</v>
      </c>
      <c r="T24" s="21">
        <f t="shared" si="5"/>
        <v>0</v>
      </c>
      <c r="U24" s="21">
        <f t="shared" si="6"/>
        <v>0</v>
      </c>
    </row>
    <row r="25" spans="1:24" x14ac:dyDescent="0.25">
      <c r="A25" s="31">
        <f>month+6</f>
        <v>45267</v>
      </c>
      <c r="B25" s="18"/>
      <c r="C25" s="19"/>
      <c r="D25" s="20"/>
      <c r="E25" s="41"/>
      <c r="F25" s="17"/>
      <c r="G25" s="30" t="str">
        <f t="shared" si="7"/>
        <v/>
      </c>
      <c r="H25" s="40" t="str">
        <f t="shared" si="0"/>
        <v/>
      </c>
      <c r="I25" s="52" t="str">
        <f t="shared" si="8"/>
        <v/>
      </c>
      <c r="J25" s="53" t="str">
        <f t="shared" si="9"/>
        <v/>
      </c>
      <c r="K25" s="71"/>
      <c r="L25" t="b">
        <f t="shared" si="1"/>
        <v>0</v>
      </c>
      <c r="M25" t="b">
        <f t="shared" si="2"/>
        <v>0</v>
      </c>
      <c r="N25">
        <f t="shared" si="10"/>
        <v>0</v>
      </c>
      <c r="O25" s="21">
        <f t="shared" si="11"/>
        <v>0</v>
      </c>
      <c r="P25" s="21">
        <f t="shared" si="3"/>
        <v>0</v>
      </c>
      <c r="Q25" s="21">
        <f t="shared" si="4"/>
        <v>0</v>
      </c>
      <c r="R25" s="21">
        <f t="shared" si="12"/>
        <v>0</v>
      </c>
      <c r="S25" s="21">
        <f t="shared" si="13"/>
        <v>0</v>
      </c>
      <c r="T25" s="21">
        <f t="shared" si="5"/>
        <v>0</v>
      </c>
      <c r="U25" s="21">
        <f t="shared" si="6"/>
        <v>0</v>
      </c>
    </row>
    <row r="26" spans="1:24" x14ac:dyDescent="0.25">
      <c r="A26" s="31">
        <f>month+7</f>
        <v>45268</v>
      </c>
      <c r="B26" s="18"/>
      <c r="C26" s="19"/>
      <c r="D26" s="20"/>
      <c r="E26" s="41"/>
      <c r="F26" s="17"/>
      <c r="G26" s="30" t="str">
        <f t="shared" si="7"/>
        <v/>
      </c>
      <c r="H26" s="40" t="str">
        <f t="shared" si="0"/>
        <v/>
      </c>
      <c r="I26" s="52" t="str">
        <f t="shared" si="8"/>
        <v/>
      </c>
      <c r="J26" s="53" t="str">
        <f t="shared" si="9"/>
        <v/>
      </c>
      <c r="K26" s="71"/>
      <c r="L26" t="b">
        <f t="shared" si="1"/>
        <v>0</v>
      </c>
      <c r="M26" t="b">
        <f t="shared" si="2"/>
        <v>0</v>
      </c>
      <c r="N26">
        <f t="shared" si="10"/>
        <v>0</v>
      </c>
      <c r="O26" s="21">
        <f t="shared" si="11"/>
        <v>0</v>
      </c>
      <c r="P26" s="21">
        <f t="shared" si="3"/>
        <v>0</v>
      </c>
      <c r="Q26" s="21">
        <f t="shared" si="4"/>
        <v>0</v>
      </c>
      <c r="R26" s="21">
        <f t="shared" si="12"/>
        <v>0</v>
      </c>
      <c r="S26" s="21">
        <f t="shared" si="13"/>
        <v>0</v>
      </c>
      <c r="T26" s="21">
        <f t="shared" si="5"/>
        <v>0</v>
      </c>
      <c r="U26" s="21">
        <f t="shared" si="6"/>
        <v>0</v>
      </c>
    </row>
    <row r="27" spans="1:24" x14ac:dyDescent="0.25">
      <c r="A27" s="31">
        <f>month+8</f>
        <v>45269</v>
      </c>
      <c r="B27" s="18"/>
      <c r="C27" s="19"/>
      <c r="D27" s="20"/>
      <c r="E27" s="41"/>
      <c r="F27" s="17"/>
      <c r="G27" s="30" t="str">
        <f t="shared" si="7"/>
        <v/>
      </c>
      <c r="H27" s="40" t="str">
        <f t="shared" si="0"/>
        <v/>
      </c>
      <c r="I27" s="52" t="str">
        <f t="shared" si="8"/>
        <v/>
      </c>
      <c r="J27" s="53" t="str">
        <f t="shared" si="9"/>
        <v/>
      </c>
      <c r="K27" s="71"/>
      <c r="L27" t="b">
        <f t="shared" si="1"/>
        <v>1</v>
      </c>
      <c r="M27" t="b">
        <f t="shared" si="2"/>
        <v>0</v>
      </c>
      <c r="N27">
        <f t="shared" si="10"/>
        <v>0</v>
      </c>
      <c r="O27" s="21">
        <f t="shared" si="11"/>
        <v>0</v>
      </c>
      <c r="P27" s="21">
        <f t="shared" si="3"/>
        <v>0</v>
      </c>
      <c r="Q27" s="21">
        <f t="shared" si="4"/>
        <v>0</v>
      </c>
      <c r="R27" s="21">
        <f t="shared" si="12"/>
        <v>0</v>
      </c>
      <c r="S27" s="21">
        <f t="shared" si="13"/>
        <v>0</v>
      </c>
      <c r="T27" s="21">
        <f t="shared" si="5"/>
        <v>0</v>
      </c>
      <c r="U27" s="21">
        <f t="shared" si="6"/>
        <v>0</v>
      </c>
    </row>
    <row r="28" spans="1:24" x14ac:dyDescent="0.25">
      <c r="A28" s="31">
        <f>month+9</f>
        <v>45270</v>
      </c>
      <c r="B28" s="18"/>
      <c r="C28" s="19"/>
      <c r="D28" s="20"/>
      <c r="E28" s="41"/>
      <c r="F28" s="17"/>
      <c r="G28" s="30" t="str">
        <f t="shared" si="7"/>
        <v/>
      </c>
      <c r="H28" s="40" t="str">
        <f t="shared" si="0"/>
        <v/>
      </c>
      <c r="I28" s="52" t="str">
        <f t="shared" si="8"/>
        <v/>
      </c>
      <c r="J28" s="53" t="str">
        <f t="shared" si="9"/>
        <v/>
      </c>
      <c r="K28" s="71"/>
      <c r="L28" t="b">
        <f t="shared" si="1"/>
        <v>1</v>
      </c>
      <c r="M28" t="b">
        <f t="shared" si="2"/>
        <v>0</v>
      </c>
      <c r="N28">
        <f t="shared" si="10"/>
        <v>0</v>
      </c>
      <c r="O28" s="21">
        <f t="shared" si="11"/>
        <v>0</v>
      </c>
      <c r="P28" s="21">
        <f t="shared" si="3"/>
        <v>0</v>
      </c>
      <c r="Q28" s="21">
        <f t="shared" si="4"/>
        <v>0</v>
      </c>
      <c r="R28" s="21">
        <f t="shared" si="12"/>
        <v>0</v>
      </c>
      <c r="S28" s="21">
        <f t="shared" si="13"/>
        <v>0</v>
      </c>
      <c r="T28" s="21">
        <f t="shared" si="5"/>
        <v>0</v>
      </c>
      <c r="U28" s="21">
        <f t="shared" si="6"/>
        <v>0</v>
      </c>
    </row>
    <row r="29" spans="1:24" x14ac:dyDescent="0.25">
      <c r="A29" s="31">
        <f>month+10</f>
        <v>45271</v>
      </c>
      <c r="B29" s="18"/>
      <c r="C29" s="19"/>
      <c r="D29" s="20"/>
      <c r="E29" s="41"/>
      <c r="F29" s="17"/>
      <c r="G29" s="30" t="str">
        <f t="shared" si="7"/>
        <v/>
      </c>
      <c r="H29" s="40" t="str">
        <f t="shared" si="0"/>
        <v/>
      </c>
      <c r="I29" s="52" t="str">
        <f t="shared" si="8"/>
        <v/>
      </c>
      <c r="J29" s="53" t="str">
        <f t="shared" si="9"/>
        <v/>
      </c>
      <c r="K29" s="71"/>
      <c r="L29" t="b">
        <f t="shared" si="1"/>
        <v>0</v>
      </c>
      <c r="M29" t="b">
        <f t="shared" si="2"/>
        <v>0</v>
      </c>
      <c r="N29">
        <f t="shared" si="10"/>
        <v>0</v>
      </c>
      <c r="O29" s="21">
        <f t="shared" si="11"/>
        <v>0</v>
      </c>
      <c r="P29" s="21">
        <f t="shared" si="3"/>
        <v>0</v>
      </c>
      <c r="Q29" s="21">
        <f t="shared" si="4"/>
        <v>0</v>
      </c>
      <c r="R29" s="21">
        <f t="shared" si="12"/>
        <v>0</v>
      </c>
      <c r="S29" s="21">
        <f t="shared" si="13"/>
        <v>0</v>
      </c>
      <c r="T29" s="21">
        <f t="shared" si="5"/>
        <v>0</v>
      </c>
      <c r="U29" s="21">
        <f t="shared" si="6"/>
        <v>0</v>
      </c>
    </row>
    <row r="30" spans="1:24" x14ac:dyDescent="0.25">
      <c r="A30" s="31">
        <f>month+11</f>
        <v>45272</v>
      </c>
      <c r="B30" s="18"/>
      <c r="C30" s="19"/>
      <c r="D30" s="20"/>
      <c r="E30" s="41"/>
      <c r="F30" s="17"/>
      <c r="G30" s="30" t="str">
        <f t="shared" si="7"/>
        <v/>
      </c>
      <c r="H30" s="40" t="str">
        <f t="shared" si="0"/>
        <v/>
      </c>
      <c r="I30" s="52" t="str">
        <f t="shared" si="8"/>
        <v/>
      </c>
      <c r="J30" s="53" t="str">
        <f t="shared" si="9"/>
        <v/>
      </c>
      <c r="K30" s="71"/>
      <c r="L30" t="b">
        <f t="shared" si="1"/>
        <v>0</v>
      </c>
      <c r="M30" t="b">
        <f t="shared" si="2"/>
        <v>0</v>
      </c>
      <c r="N30">
        <f t="shared" si="10"/>
        <v>0</v>
      </c>
      <c r="O30" s="21">
        <f t="shared" si="11"/>
        <v>0</v>
      </c>
      <c r="P30" s="21">
        <f t="shared" si="3"/>
        <v>0</v>
      </c>
      <c r="Q30" s="21">
        <f t="shared" si="4"/>
        <v>0</v>
      </c>
      <c r="R30" s="21">
        <f t="shared" si="12"/>
        <v>0</v>
      </c>
      <c r="S30" s="21">
        <f t="shared" si="13"/>
        <v>0</v>
      </c>
      <c r="T30" s="21">
        <f t="shared" si="5"/>
        <v>0</v>
      </c>
      <c r="U30" s="21">
        <f t="shared" si="6"/>
        <v>0</v>
      </c>
    </row>
    <row r="31" spans="1:24" x14ac:dyDescent="0.25">
      <c r="A31" s="31">
        <f>month+12</f>
        <v>45273</v>
      </c>
      <c r="B31" s="18"/>
      <c r="C31" s="19"/>
      <c r="D31" s="20"/>
      <c r="E31" s="41"/>
      <c r="F31" s="17"/>
      <c r="G31" s="30" t="str">
        <f t="shared" si="7"/>
        <v/>
      </c>
      <c r="H31" s="40" t="str">
        <f t="shared" si="0"/>
        <v/>
      </c>
      <c r="I31" s="52" t="str">
        <f t="shared" si="8"/>
        <v/>
      </c>
      <c r="J31" s="53" t="str">
        <f t="shared" si="9"/>
        <v/>
      </c>
      <c r="K31" s="71"/>
      <c r="L31" t="b">
        <f t="shared" si="1"/>
        <v>0</v>
      </c>
      <c r="M31" t="b">
        <f t="shared" si="2"/>
        <v>0</v>
      </c>
      <c r="N31">
        <f t="shared" si="10"/>
        <v>0</v>
      </c>
      <c r="O31" s="21">
        <f t="shared" si="11"/>
        <v>0</v>
      </c>
      <c r="P31" s="21">
        <f t="shared" si="3"/>
        <v>0</v>
      </c>
      <c r="Q31" s="21">
        <f t="shared" si="4"/>
        <v>0</v>
      </c>
      <c r="R31" s="21">
        <f t="shared" si="12"/>
        <v>0</v>
      </c>
      <c r="S31" s="21">
        <f t="shared" si="13"/>
        <v>0</v>
      </c>
      <c r="T31" s="21">
        <f t="shared" si="5"/>
        <v>0</v>
      </c>
      <c r="U31" s="21">
        <f t="shared" si="6"/>
        <v>0</v>
      </c>
    </row>
    <row r="32" spans="1:24" x14ac:dyDescent="0.25">
      <c r="A32" s="31">
        <f>month+13</f>
        <v>45274</v>
      </c>
      <c r="B32" s="18"/>
      <c r="C32" s="19"/>
      <c r="D32" s="20"/>
      <c r="E32" s="41"/>
      <c r="F32" s="17"/>
      <c r="G32" s="30" t="str">
        <f t="shared" si="7"/>
        <v/>
      </c>
      <c r="H32" s="40" t="str">
        <f t="shared" si="0"/>
        <v/>
      </c>
      <c r="I32" s="52" t="str">
        <f t="shared" si="8"/>
        <v/>
      </c>
      <c r="J32" s="53" t="str">
        <f t="shared" si="9"/>
        <v/>
      </c>
      <c r="K32" s="71"/>
      <c r="L32" t="b">
        <f t="shared" si="1"/>
        <v>0</v>
      </c>
      <c r="M32" t="b">
        <f t="shared" si="2"/>
        <v>0</v>
      </c>
      <c r="N32">
        <f t="shared" si="10"/>
        <v>0</v>
      </c>
      <c r="O32" s="21">
        <f t="shared" si="11"/>
        <v>0</v>
      </c>
      <c r="P32" s="21">
        <f t="shared" si="3"/>
        <v>0</v>
      </c>
      <c r="Q32" s="21">
        <f t="shared" si="4"/>
        <v>0</v>
      </c>
      <c r="R32" s="21">
        <f t="shared" si="12"/>
        <v>0</v>
      </c>
      <c r="S32" s="21">
        <f t="shared" si="13"/>
        <v>0</v>
      </c>
      <c r="T32" s="21">
        <f t="shared" si="5"/>
        <v>0</v>
      </c>
      <c r="U32" s="21">
        <f t="shared" si="6"/>
        <v>0</v>
      </c>
    </row>
    <row r="33" spans="1:21" x14ac:dyDescent="0.25">
      <c r="A33" s="31">
        <f>month+14</f>
        <v>45275</v>
      </c>
      <c r="B33" s="18"/>
      <c r="C33" s="19"/>
      <c r="D33" s="20"/>
      <c r="E33" s="41"/>
      <c r="F33" s="17"/>
      <c r="G33" s="30" t="str">
        <f t="shared" si="7"/>
        <v/>
      </c>
      <c r="H33" s="40" t="str">
        <f t="shared" si="0"/>
        <v/>
      </c>
      <c r="I33" s="52" t="str">
        <f t="shared" si="8"/>
        <v/>
      </c>
      <c r="J33" s="53" t="str">
        <f t="shared" si="9"/>
        <v/>
      </c>
      <c r="K33" s="71"/>
      <c r="L33" t="b">
        <f t="shared" si="1"/>
        <v>0</v>
      </c>
      <c r="M33" t="b">
        <f t="shared" si="2"/>
        <v>0</v>
      </c>
      <c r="N33">
        <f t="shared" si="10"/>
        <v>0</v>
      </c>
      <c r="O33" s="21">
        <f t="shared" si="11"/>
        <v>0</v>
      </c>
      <c r="P33" s="21">
        <f t="shared" si="3"/>
        <v>0</v>
      </c>
      <c r="Q33" s="21">
        <f t="shared" si="4"/>
        <v>0</v>
      </c>
      <c r="R33" s="21">
        <f t="shared" si="12"/>
        <v>0</v>
      </c>
      <c r="S33" s="21">
        <f t="shared" si="13"/>
        <v>0</v>
      </c>
      <c r="T33" s="21">
        <f t="shared" si="5"/>
        <v>0</v>
      </c>
      <c r="U33" s="21">
        <f t="shared" si="6"/>
        <v>0</v>
      </c>
    </row>
    <row r="34" spans="1:21" x14ac:dyDescent="0.25">
      <c r="A34" s="31">
        <f>month+15</f>
        <v>45276</v>
      </c>
      <c r="B34" s="18"/>
      <c r="C34" s="19"/>
      <c r="D34" s="20"/>
      <c r="E34" s="41"/>
      <c r="F34" s="17"/>
      <c r="G34" s="30" t="str">
        <f t="shared" si="7"/>
        <v/>
      </c>
      <c r="H34" s="40" t="str">
        <f t="shared" si="0"/>
        <v/>
      </c>
      <c r="I34" s="52" t="str">
        <f t="shared" si="8"/>
        <v/>
      </c>
      <c r="J34" s="53" t="str">
        <f t="shared" si="9"/>
        <v/>
      </c>
      <c r="K34" s="71"/>
      <c r="L34" t="b">
        <f t="shared" si="1"/>
        <v>1</v>
      </c>
      <c r="M34" t="b">
        <f t="shared" si="2"/>
        <v>0</v>
      </c>
      <c r="N34">
        <f t="shared" si="10"/>
        <v>0</v>
      </c>
      <c r="O34" s="21">
        <f t="shared" si="11"/>
        <v>0</v>
      </c>
      <c r="P34" s="21">
        <f t="shared" si="3"/>
        <v>0</v>
      </c>
      <c r="Q34" s="21">
        <f t="shared" si="4"/>
        <v>0</v>
      </c>
      <c r="R34" s="21">
        <f t="shared" si="12"/>
        <v>0</v>
      </c>
      <c r="S34" s="21">
        <f t="shared" si="13"/>
        <v>0</v>
      </c>
      <c r="T34" s="21">
        <f t="shared" si="5"/>
        <v>0</v>
      </c>
      <c r="U34" s="21">
        <f t="shared" si="6"/>
        <v>0</v>
      </c>
    </row>
    <row r="35" spans="1:21" x14ac:dyDescent="0.25">
      <c r="A35" s="31">
        <f>month+16</f>
        <v>45277</v>
      </c>
      <c r="B35" s="18"/>
      <c r="C35" s="19"/>
      <c r="D35" s="20"/>
      <c r="E35" s="41"/>
      <c r="F35" s="17"/>
      <c r="G35" s="30" t="str">
        <f t="shared" si="7"/>
        <v/>
      </c>
      <c r="H35" s="40" t="str">
        <f t="shared" si="0"/>
        <v/>
      </c>
      <c r="I35" s="52" t="str">
        <f t="shared" si="8"/>
        <v/>
      </c>
      <c r="J35" s="53" t="str">
        <f t="shared" si="9"/>
        <v/>
      </c>
      <c r="K35" s="71"/>
      <c r="L35" t="b">
        <f t="shared" si="1"/>
        <v>1</v>
      </c>
      <c r="M35" t="b">
        <f t="shared" si="2"/>
        <v>0</v>
      </c>
      <c r="N35">
        <f t="shared" si="10"/>
        <v>0</v>
      </c>
      <c r="O35" s="21">
        <f t="shared" si="11"/>
        <v>0</v>
      </c>
      <c r="P35" s="21">
        <f t="shared" si="3"/>
        <v>0</v>
      </c>
      <c r="Q35" s="21">
        <f t="shared" si="4"/>
        <v>0</v>
      </c>
      <c r="R35" s="21">
        <f t="shared" si="12"/>
        <v>0</v>
      </c>
      <c r="S35" s="21">
        <f t="shared" si="13"/>
        <v>0</v>
      </c>
      <c r="T35" s="21">
        <f t="shared" si="5"/>
        <v>0</v>
      </c>
      <c r="U35" s="21">
        <f t="shared" si="6"/>
        <v>0</v>
      </c>
    </row>
    <row r="36" spans="1:21" x14ac:dyDescent="0.25">
      <c r="A36" s="31">
        <f>month+17</f>
        <v>45278</v>
      </c>
      <c r="B36" s="18"/>
      <c r="C36" s="19"/>
      <c r="D36" s="20"/>
      <c r="E36" s="41"/>
      <c r="F36" s="17"/>
      <c r="G36" s="30" t="str">
        <f t="shared" si="7"/>
        <v/>
      </c>
      <c r="H36" s="40" t="str">
        <f t="shared" si="0"/>
        <v/>
      </c>
      <c r="I36" s="52" t="str">
        <f t="shared" si="8"/>
        <v/>
      </c>
      <c r="J36" s="53" t="str">
        <f t="shared" si="9"/>
        <v/>
      </c>
      <c r="K36" s="71"/>
      <c r="L36" t="b">
        <f t="shared" si="1"/>
        <v>0</v>
      </c>
      <c r="M36" t="b">
        <f t="shared" si="2"/>
        <v>0</v>
      </c>
      <c r="N36">
        <f t="shared" si="10"/>
        <v>0</v>
      </c>
      <c r="O36" s="21">
        <f t="shared" si="11"/>
        <v>0</v>
      </c>
      <c r="P36" s="21">
        <f t="shared" si="3"/>
        <v>0</v>
      </c>
      <c r="Q36" s="21">
        <f t="shared" si="4"/>
        <v>0</v>
      </c>
      <c r="R36" s="21">
        <f t="shared" si="12"/>
        <v>0</v>
      </c>
      <c r="S36" s="21">
        <f t="shared" si="13"/>
        <v>0</v>
      </c>
      <c r="T36" s="21">
        <f t="shared" si="5"/>
        <v>0</v>
      </c>
      <c r="U36" s="21">
        <f t="shared" si="6"/>
        <v>0</v>
      </c>
    </row>
    <row r="37" spans="1:21" x14ac:dyDescent="0.25">
      <c r="A37" s="31">
        <f>month+18</f>
        <v>45279</v>
      </c>
      <c r="B37" s="18"/>
      <c r="C37" s="19"/>
      <c r="D37" s="20"/>
      <c r="E37" s="41"/>
      <c r="F37" s="17"/>
      <c r="G37" s="30" t="str">
        <f t="shared" si="7"/>
        <v/>
      </c>
      <c r="H37" s="40" t="str">
        <f t="shared" si="0"/>
        <v/>
      </c>
      <c r="I37" s="52" t="str">
        <f t="shared" si="8"/>
        <v/>
      </c>
      <c r="J37" s="53" t="str">
        <f t="shared" si="9"/>
        <v/>
      </c>
      <c r="K37" s="71"/>
      <c r="L37" t="b">
        <f t="shared" si="1"/>
        <v>0</v>
      </c>
      <c r="M37" t="b">
        <f t="shared" si="2"/>
        <v>0</v>
      </c>
      <c r="N37">
        <f t="shared" si="10"/>
        <v>0</v>
      </c>
      <c r="O37" s="21">
        <f t="shared" si="11"/>
        <v>0</v>
      </c>
      <c r="P37" s="21">
        <f t="shared" si="3"/>
        <v>0</v>
      </c>
      <c r="Q37" s="21">
        <f t="shared" si="4"/>
        <v>0</v>
      </c>
      <c r="R37" s="21">
        <f t="shared" si="12"/>
        <v>0</v>
      </c>
      <c r="S37" s="21">
        <f t="shared" si="13"/>
        <v>0</v>
      </c>
      <c r="T37" s="21">
        <f t="shared" si="5"/>
        <v>0</v>
      </c>
      <c r="U37" s="21">
        <f t="shared" si="6"/>
        <v>0</v>
      </c>
    </row>
    <row r="38" spans="1:21" x14ac:dyDescent="0.25">
      <c r="A38" s="31">
        <f>month+19</f>
        <v>45280</v>
      </c>
      <c r="B38" s="18"/>
      <c r="C38" s="19"/>
      <c r="D38" s="20"/>
      <c r="E38" s="41"/>
      <c r="F38" s="17"/>
      <c r="G38" s="30" t="str">
        <f t="shared" si="7"/>
        <v/>
      </c>
      <c r="H38" s="40" t="str">
        <f t="shared" si="0"/>
        <v/>
      </c>
      <c r="I38" s="52" t="str">
        <f t="shared" si="8"/>
        <v/>
      </c>
      <c r="J38" s="53" t="str">
        <f t="shared" si="9"/>
        <v/>
      </c>
      <c r="K38" s="71"/>
      <c r="L38" t="b">
        <f t="shared" si="1"/>
        <v>0</v>
      </c>
      <c r="M38" t="b">
        <f t="shared" si="2"/>
        <v>0</v>
      </c>
      <c r="N38">
        <f t="shared" si="10"/>
        <v>0</v>
      </c>
      <c r="O38" s="21">
        <f t="shared" si="11"/>
        <v>0</v>
      </c>
      <c r="P38" s="21">
        <f t="shared" si="3"/>
        <v>0</v>
      </c>
      <c r="Q38" s="21">
        <f t="shared" si="4"/>
        <v>0</v>
      </c>
      <c r="R38" s="21">
        <f t="shared" si="12"/>
        <v>0</v>
      </c>
      <c r="S38" s="21">
        <f t="shared" si="13"/>
        <v>0</v>
      </c>
      <c r="T38" s="21">
        <f t="shared" si="5"/>
        <v>0</v>
      </c>
      <c r="U38" s="21">
        <f t="shared" si="6"/>
        <v>0</v>
      </c>
    </row>
    <row r="39" spans="1:21" x14ac:dyDescent="0.25">
      <c r="A39" s="31">
        <f>month+20</f>
        <v>45281</v>
      </c>
      <c r="B39" s="18"/>
      <c r="C39" s="19"/>
      <c r="D39" s="20"/>
      <c r="E39" s="41"/>
      <c r="F39" s="17"/>
      <c r="G39" s="30" t="str">
        <f t="shared" si="7"/>
        <v/>
      </c>
      <c r="H39" s="40" t="str">
        <f t="shared" si="0"/>
        <v/>
      </c>
      <c r="I39" s="52" t="str">
        <f t="shared" si="8"/>
        <v/>
      </c>
      <c r="J39" s="53" t="str">
        <f t="shared" si="9"/>
        <v/>
      </c>
      <c r="K39" s="71"/>
      <c r="L39" t="b">
        <f t="shared" si="1"/>
        <v>0</v>
      </c>
      <c r="M39" t="b">
        <f t="shared" si="2"/>
        <v>0</v>
      </c>
      <c r="N39">
        <f t="shared" si="10"/>
        <v>0</v>
      </c>
      <c r="O39" s="21">
        <f t="shared" si="11"/>
        <v>0</v>
      </c>
      <c r="P39" s="21">
        <f t="shared" si="3"/>
        <v>0</v>
      </c>
      <c r="Q39" s="21">
        <f t="shared" si="4"/>
        <v>0</v>
      </c>
      <c r="R39" s="21">
        <f t="shared" si="12"/>
        <v>0</v>
      </c>
      <c r="S39" s="21">
        <f t="shared" si="13"/>
        <v>0</v>
      </c>
      <c r="T39" s="21">
        <f t="shared" si="5"/>
        <v>0</v>
      </c>
      <c r="U39" s="21">
        <f t="shared" si="6"/>
        <v>0</v>
      </c>
    </row>
    <row r="40" spans="1:21" x14ac:dyDescent="0.25">
      <c r="A40" s="31">
        <f>month+21</f>
        <v>45282</v>
      </c>
      <c r="B40" s="18"/>
      <c r="C40" s="19"/>
      <c r="D40" s="20"/>
      <c r="E40" s="41"/>
      <c r="F40" s="17"/>
      <c r="G40" s="30" t="str">
        <f t="shared" si="7"/>
        <v/>
      </c>
      <c r="H40" s="40" t="str">
        <f t="shared" si="0"/>
        <v/>
      </c>
      <c r="I40" s="52" t="str">
        <f t="shared" si="8"/>
        <v/>
      </c>
      <c r="J40" s="53" t="str">
        <f t="shared" si="9"/>
        <v/>
      </c>
      <c r="K40" s="71"/>
      <c r="L40" t="b">
        <f t="shared" si="1"/>
        <v>0</v>
      </c>
      <c r="M40" t="b">
        <f t="shared" si="2"/>
        <v>0</v>
      </c>
      <c r="N40">
        <f t="shared" si="10"/>
        <v>0</v>
      </c>
      <c r="O40" s="21">
        <f t="shared" si="11"/>
        <v>0</v>
      </c>
      <c r="P40" s="21">
        <f t="shared" si="3"/>
        <v>0</v>
      </c>
      <c r="Q40" s="21">
        <f t="shared" si="4"/>
        <v>0</v>
      </c>
      <c r="R40" s="21">
        <f t="shared" si="12"/>
        <v>0</v>
      </c>
      <c r="S40" s="21">
        <f t="shared" si="13"/>
        <v>0</v>
      </c>
      <c r="T40" s="21">
        <f t="shared" si="5"/>
        <v>0</v>
      </c>
      <c r="U40" s="21">
        <f t="shared" si="6"/>
        <v>0</v>
      </c>
    </row>
    <row r="41" spans="1:21" x14ac:dyDescent="0.25">
      <c r="A41" s="31">
        <f>month+22</f>
        <v>45283</v>
      </c>
      <c r="B41" s="18"/>
      <c r="C41" s="19"/>
      <c r="D41" s="20"/>
      <c r="E41" s="41"/>
      <c r="F41" s="17"/>
      <c r="G41" s="30" t="str">
        <f t="shared" si="7"/>
        <v/>
      </c>
      <c r="H41" s="40" t="str">
        <f t="shared" si="0"/>
        <v/>
      </c>
      <c r="I41" s="52" t="str">
        <f t="shared" si="8"/>
        <v/>
      </c>
      <c r="J41" s="53" t="str">
        <f t="shared" si="9"/>
        <v/>
      </c>
      <c r="K41" s="71"/>
      <c r="L41" t="b">
        <f t="shared" si="1"/>
        <v>1</v>
      </c>
      <c r="M41" t="b">
        <f t="shared" si="2"/>
        <v>0</v>
      </c>
      <c r="N41">
        <f t="shared" si="10"/>
        <v>0</v>
      </c>
      <c r="O41" s="21">
        <f t="shared" si="11"/>
        <v>0</v>
      </c>
      <c r="P41" s="21">
        <f t="shared" si="3"/>
        <v>0</v>
      </c>
      <c r="Q41" s="21">
        <f t="shared" si="4"/>
        <v>0</v>
      </c>
      <c r="R41" s="21">
        <f t="shared" si="12"/>
        <v>0</v>
      </c>
      <c r="S41" s="21">
        <f t="shared" si="13"/>
        <v>0</v>
      </c>
      <c r="T41" s="21">
        <f t="shared" si="5"/>
        <v>0</v>
      </c>
      <c r="U41" s="21">
        <f t="shared" si="6"/>
        <v>0</v>
      </c>
    </row>
    <row r="42" spans="1:21" x14ac:dyDescent="0.25">
      <c r="A42" s="31">
        <f>month+23</f>
        <v>45284</v>
      </c>
      <c r="B42" s="18"/>
      <c r="C42" s="19"/>
      <c r="D42" s="20"/>
      <c r="E42" s="41"/>
      <c r="F42" s="17"/>
      <c r="G42" s="30" t="str">
        <f t="shared" si="7"/>
        <v/>
      </c>
      <c r="H42" s="40" t="str">
        <f t="shared" si="0"/>
        <v/>
      </c>
      <c r="I42" s="52" t="str">
        <f t="shared" si="8"/>
        <v/>
      </c>
      <c r="J42" s="53" t="str">
        <f t="shared" si="9"/>
        <v/>
      </c>
      <c r="K42" s="71"/>
      <c r="L42" t="b">
        <f t="shared" si="1"/>
        <v>1</v>
      </c>
      <c r="M42" t="b">
        <f t="shared" si="2"/>
        <v>1</v>
      </c>
      <c r="N42">
        <f t="shared" si="10"/>
        <v>0</v>
      </c>
      <c r="O42" s="21">
        <f t="shared" si="11"/>
        <v>0</v>
      </c>
      <c r="P42" s="21">
        <f t="shared" si="3"/>
        <v>0</v>
      </c>
      <c r="Q42" s="21">
        <f t="shared" si="4"/>
        <v>0</v>
      </c>
      <c r="R42" s="21">
        <f t="shared" si="12"/>
        <v>0</v>
      </c>
      <c r="S42" s="21">
        <f t="shared" si="13"/>
        <v>0</v>
      </c>
      <c r="T42" s="21">
        <f t="shared" si="5"/>
        <v>0</v>
      </c>
      <c r="U42" s="21">
        <f t="shared" si="6"/>
        <v>0</v>
      </c>
    </row>
    <row r="43" spans="1:21" x14ac:dyDescent="0.25">
      <c r="A43" s="31">
        <f>month+24</f>
        <v>45285</v>
      </c>
      <c r="B43" s="18"/>
      <c r="C43" s="19"/>
      <c r="D43" s="20"/>
      <c r="E43" s="41"/>
      <c r="F43" s="17"/>
      <c r="G43" s="30" t="str">
        <f t="shared" si="7"/>
        <v/>
      </c>
      <c r="H43" s="40" t="str">
        <f t="shared" si="0"/>
        <v/>
      </c>
      <c r="I43" s="52" t="str">
        <f t="shared" si="8"/>
        <v/>
      </c>
      <c r="J43" s="53" t="str">
        <f t="shared" si="9"/>
        <v/>
      </c>
      <c r="K43" s="71"/>
      <c r="L43" t="b">
        <f t="shared" si="1"/>
        <v>0</v>
      </c>
      <c r="M43" t="b">
        <f t="shared" si="2"/>
        <v>1</v>
      </c>
      <c r="N43">
        <f t="shared" si="10"/>
        <v>0</v>
      </c>
      <c r="O43" s="21">
        <f t="shared" si="11"/>
        <v>0</v>
      </c>
      <c r="P43" s="21">
        <f t="shared" si="3"/>
        <v>0</v>
      </c>
      <c r="Q43" s="21">
        <f t="shared" si="4"/>
        <v>0</v>
      </c>
      <c r="R43" s="21">
        <f t="shared" si="12"/>
        <v>0</v>
      </c>
      <c r="S43" s="21">
        <f t="shared" si="13"/>
        <v>0</v>
      </c>
      <c r="T43" s="21">
        <f t="shared" si="5"/>
        <v>0</v>
      </c>
      <c r="U43" s="21">
        <f t="shared" si="6"/>
        <v>0</v>
      </c>
    </row>
    <row r="44" spans="1:21" x14ac:dyDescent="0.25">
      <c r="A44" s="31">
        <f>month+25</f>
        <v>45286</v>
      </c>
      <c r="B44" s="18"/>
      <c r="C44" s="19"/>
      <c r="D44" s="20"/>
      <c r="E44" s="41"/>
      <c r="F44" s="17"/>
      <c r="G44" s="30" t="str">
        <f t="shared" si="7"/>
        <v/>
      </c>
      <c r="H44" s="40" t="str">
        <f t="shared" si="0"/>
        <v/>
      </c>
      <c r="I44" s="52" t="str">
        <f t="shared" si="8"/>
        <v/>
      </c>
      <c r="J44" s="53" t="str">
        <f t="shared" si="9"/>
        <v/>
      </c>
      <c r="K44" s="71"/>
      <c r="L44" t="b">
        <f t="shared" si="1"/>
        <v>0</v>
      </c>
      <c r="M44" t="b">
        <f t="shared" si="2"/>
        <v>1</v>
      </c>
      <c r="N44">
        <f t="shared" si="10"/>
        <v>0</v>
      </c>
      <c r="O44" s="21">
        <f t="shared" si="11"/>
        <v>0</v>
      </c>
      <c r="P44" s="21">
        <f t="shared" si="3"/>
        <v>0</v>
      </c>
      <c r="Q44" s="21">
        <f t="shared" si="4"/>
        <v>0</v>
      </c>
      <c r="R44" s="21">
        <f t="shared" si="12"/>
        <v>0</v>
      </c>
      <c r="S44" s="21">
        <f t="shared" si="13"/>
        <v>0</v>
      </c>
      <c r="T44" s="21">
        <f t="shared" si="5"/>
        <v>0</v>
      </c>
      <c r="U44" s="21">
        <f t="shared" si="6"/>
        <v>0</v>
      </c>
    </row>
    <row r="45" spans="1:21" x14ac:dyDescent="0.25">
      <c r="A45" s="31">
        <f>month+26</f>
        <v>45287</v>
      </c>
      <c r="B45" s="18"/>
      <c r="C45" s="19"/>
      <c r="D45" s="20"/>
      <c r="E45" s="41"/>
      <c r="F45" s="17"/>
      <c r="G45" s="30" t="str">
        <f t="shared" si="7"/>
        <v/>
      </c>
      <c r="H45" s="40" t="str">
        <f t="shared" si="0"/>
        <v/>
      </c>
      <c r="I45" s="52" t="str">
        <f t="shared" si="8"/>
        <v/>
      </c>
      <c r="J45" s="53" t="str">
        <f t="shared" si="9"/>
        <v/>
      </c>
      <c r="K45" s="71"/>
      <c r="L45" t="b">
        <f t="shared" si="1"/>
        <v>0</v>
      </c>
      <c r="M45" t="b">
        <f t="shared" si="2"/>
        <v>0</v>
      </c>
      <c r="N45">
        <f t="shared" si="10"/>
        <v>0</v>
      </c>
      <c r="O45" s="21">
        <f t="shared" si="11"/>
        <v>0</v>
      </c>
      <c r="P45" s="21">
        <f t="shared" si="3"/>
        <v>0</v>
      </c>
      <c r="Q45" s="21">
        <f t="shared" si="4"/>
        <v>0</v>
      </c>
      <c r="R45" s="21">
        <f t="shared" si="12"/>
        <v>0</v>
      </c>
      <c r="S45" s="21">
        <f t="shared" si="13"/>
        <v>0</v>
      </c>
      <c r="T45" s="21">
        <f t="shared" si="5"/>
        <v>0</v>
      </c>
      <c r="U45" s="21">
        <f t="shared" si="6"/>
        <v>0</v>
      </c>
    </row>
    <row r="46" spans="1:21" x14ac:dyDescent="0.25">
      <c r="A46" s="31">
        <f>month+27</f>
        <v>45288</v>
      </c>
      <c r="B46" s="18"/>
      <c r="C46" s="19"/>
      <c r="D46" s="20"/>
      <c r="E46" s="41"/>
      <c r="F46" s="17"/>
      <c r="G46" s="30" t="str">
        <f t="shared" si="7"/>
        <v/>
      </c>
      <c r="H46" s="40" t="str">
        <f t="shared" si="0"/>
        <v/>
      </c>
      <c r="I46" s="52" t="str">
        <f t="shared" si="8"/>
        <v/>
      </c>
      <c r="J46" s="53" t="str">
        <f t="shared" si="9"/>
        <v/>
      </c>
      <c r="K46" s="71"/>
      <c r="L46" t="b">
        <f t="shared" si="1"/>
        <v>0</v>
      </c>
      <c r="M46" t="b">
        <f t="shared" si="2"/>
        <v>0</v>
      </c>
      <c r="N46">
        <f t="shared" si="10"/>
        <v>0</v>
      </c>
      <c r="O46" s="21">
        <f t="shared" si="11"/>
        <v>0</v>
      </c>
      <c r="P46" s="21">
        <f t="shared" si="3"/>
        <v>0</v>
      </c>
      <c r="Q46" s="21">
        <f t="shared" si="4"/>
        <v>0</v>
      </c>
      <c r="R46" s="21">
        <f t="shared" si="12"/>
        <v>0</v>
      </c>
      <c r="S46" s="21">
        <f t="shared" si="13"/>
        <v>0</v>
      </c>
      <c r="T46" s="21">
        <f t="shared" si="5"/>
        <v>0</v>
      </c>
      <c r="U46" s="21">
        <f t="shared" si="6"/>
        <v>0</v>
      </c>
    </row>
    <row r="47" spans="1:21" x14ac:dyDescent="0.25">
      <c r="A47" s="31">
        <f>IF(DAY(month+28)&lt;4,"-",month+28)</f>
        <v>45289</v>
      </c>
      <c r="B47" s="18"/>
      <c r="C47" s="19"/>
      <c r="D47" s="20"/>
      <c r="E47" s="41"/>
      <c r="F47" s="17"/>
      <c r="G47" s="30" t="str">
        <f t="shared" si="7"/>
        <v/>
      </c>
      <c r="H47" s="40" t="str">
        <f t="shared" si="0"/>
        <v/>
      </c>
      <c r="I47" s="52" t="str">
        <f t="shared" si="8"/>
        <v/>
      </c>
      <c r="J47" s="53" t="str">
        <f t="shared" si="9"/>
        <v/>
      </c>
      <c r="K47" s="71"/>
      <c r="L47" t="b">
        <f>IF(A47="-",FALSE,IF(WEEKDAY(A47,2)&gt;5,TRUE,FALSE))</f>
        <v>0</v>
      </c>
      <c r="M47" t="b">
        <f t="shared" si="2"/>
        <v>0</v>
      </c>
      <c r="N47">
        <f t="shared" si="10"/>
        <v>0</v>
      </c>
      <c r="O47" s="21">
        <f t="shared" si="11"/>
        <v>0</v>
      </c>
      <c r="P47" s="21">
        <f t="shared" si="3"/>
        <v>0</v>
      </c>
      <c r="Q47" s="21">
        <f t="shared" si="4"/>
        <v>0</v>
      </c>
      <c r="R47" s="21">
        <f t="shared" si="12"/>
        <v>0</v>
      </c>
      <c r="S47" s="21">
        <f t="shared" si="13"/>
        <v>0</v>
      </c>
      <c r="T47" s="21">
        <f t="shared" si="5"/>
        <v>0</v>
      </c>
      <c r="U47" s="21">
        <f t="shared" si="6"/>
        <v>0</v>
      </c>
    </row>
    <row r="48" spans="1:21" x14ac:dyDescent="0.25">
      <c r="A48" s="31">
        <f>IF(DAY(month+29)&lt;4,"-",month+29)</f>
        <v>45290</v>
      </c>
      <c r="B48" s="18"/>
      <c r="C48" s="19"/>
      <c r="D48" s="20"/>
      <c r="E48" s="41"/>
      <c r="F48" s="17"/>
      <c r="G48" s="30" t="str">
        <f t="shared" si="7"/>
        <v/>
      </c>
      <c r="H48" s="40" t="str">
        <f t="shared" si="0"/>
        <v/>
      </c>
      <c r="I48" s="52" t="str">
        <f t="shared" si="8"/>
        <v/>
      </c>
      <c r="J48" s="53" t="str">
        <f t="shared" si="9"/>
        <v/>
      </c>
      <c r="K48" s="71"/>
      <c r="L48" t="b">
        <f>IF(A48="-",FALSE,IF(WEEKDAY(A48,2)&gt;5,TRUE,FALSE))</f>
        <v>1</v>
      </c>
      <c r="M48" t="b">
        <f t="shared" si="2"/>
        <v>0</v>
      </c>
      <c r="N48">
        <f t="shared" si="10"/>
        <v>0</v>
      </c>
      <c r="O48" s="21">
        <f t="shared" si="11"/>
        <v>0</v>
      </c>
      <c r="P48" s="21">
        <f t="shared" si="3"/>
        <v>0</v>
      </c>
      <c r="Q48" s="21">
        <f t="shared" si="4"/>
        <v>0</v>
      </c>
      <c r="R48" s="21">
        <f t="shared" si="12"/>
        <v>0</v>
      </c>
      <c r="S48" s="21">
        <f t="shared" si="13"/>
        <v>0</v>
      </c>
      <c r="T48" s="21">
        <f t="shared" si="5"/>
        <v>0</v>
      </c>
      <c r="U48" s="21">
        <f t="shared" si="6"/>
        <v>0</v>
      </c>
    </row>
    <row r="49" spans="1:26" ht="15.75" thickBot="1" x14ac:dyDescent="0.3">
      <c r="A49" s="31">
        <f>IF(DAY(month+30)&lt;4,"-",month+30)</f>
        <v>45291</v>
      </c>
      <c r="B49" s="18"/>
      <c r="C49" s="19"/>
      <c r="D49" s="20"/>
      <c r="E49" s="41"/>
      <c r="F49" s="17"/>
      <c r="G49" s="30" t="str">
        <f t="shared" si="7"/>
        <v/>
      </c>
      <c r="H49" s="40" t="str">
        <f t="shared" si="0"/>
        <v/>
      </c>
      <c r="I49" s="52" t="str">
        <f t="shared" si="8"/>
        <v/>
      </c>
      <c r="J49" s="53" t="str">
        <f t="shared" si="9"/>
        <v/>
      </c>
      <c r="K49" s="71"/>
      <c r="L49" t="b">
        <f>IF(A49="-",FALSE,IF(WEEKDAY(A49,2)&gt;5,TRUE,FALSE))</f>
        <v>1</v>
      </c>
      <c r="M49" t="b">
        <f t="shared" si="2"/>
        <v>0</v>
      </c>
      <c r="N49">
        <f t="shared" si="10"/>
        <v>0</v>
      </c>
      <c r="O49" s="21">
        <f t="shared" si="11"/>
        <v>0</v>
      </c>
      <c r="P49" s="21">
        <f t="shared" si="3"/>
        <v>0</v>
      </c>
      <c r="Q49" s="21">
        <f t="shared" si="4"/>
        <v>0</v>
      </c>
      <c r="R49" s="21">
        <f t="shared" si="12"/>
        <v>0</v>
      </c>
      <c r="S49" s="21">
        <f t="shared" si="13"/>
        <v>0</v>
      </c>
      <c r="T49" s="21">
        <f t="shared" si="5"/>
        <v>0</v>
      </c>
      <c r="U49" s="21">
        <f t="shared" si="6"/>
        <v>0</v>
      </c>
      <c r="Z49" s="21"/>
    </row>
    <row r="50" spans="1:26" ht="15.75" thickBot="1" x14ac:dyDescent="0.3">
      <c r="A50" s="22" t="s">
        <v>41</v>
      </c>
      <c r="B50" s="23"/>
      <c r="C50" s="24"/>
      <c r="D50" s="42"/>
      <c r="E50" s="25"/>
      <c r="F50" s="24"/>
      <c r="G50" s="69">
        <f>SUM(G19:G49)</f>
        <v>0</v>
      </c>
      <c r="H50" s="69">
        <f t="shared" ref="H50:K50" si="14">SUM(H19:H49)</f>
        <v>0</v>
      </c>
      <c r="I50" s="69">
        <f t="shared" si="14"/>
        <v>0</v>
      </c>
      <c r="J50" s="69">
        <f t="shared" si="14"/>
        <v>0</v>
      </c>
      <c r="K50" s="69">
        <f t="shared" si="14"/>
        <v>0</v>
      </c>
    </row>
    <row r="51" spans="1:26" ht="16.5" thickBot="1" x14ac:dyDescent="0.3">
      <c r="A51" s="22" t="s">
        <v>53</v>
      </c>
      <c r="B51" s="23"/>
      <c r="C51" s="24"/>
      <c r="D51" s="24"/>
      <c r="E51" s="26"/>
      <c r="F51" s="24"/>
      <c r="G51" s="27">
        <f>DAY(G50)*24 +HOUR(G50)+ROUND(MINUTE(G50)/60,2)</f>
        <v>0</v>
      </c>
      <c r="H51" s="27">
        <f t="shared" ref="H51:K51" si="15">DAY(H50)*24 +HOUR(H50)+ROUND(MINUTE(H50)/60,2)</f>
        <v>0</v>
      </c>
      <c r="I51" s="27">
        <f t="shared" si="15"/>
        <v>0</v>
      </c>
      <c r="J51" s="27">
        <f t="shared" si="15"/>
        <v>0</v>
      </c>
      <c r="K51" s="27">
        <f t="shared" si="15"/>
        <v>0</v>
      </c>
      <c r="L51" s="21"/>
    </row>
    <row r="52" spans="1:26" ht="16.5" thickBot="1" x14ac:dyDescent="0.3">
      <c r="A52" s="22" t="s">
        <v>89</v>
      </c>
      <c r="B52" s="24"/>
      <c r="C52" s="24"/>
      <c r="D52" s="24"/>
      <c r="E52" s="24"/>
      <c r="F52" s="24"/>
      <c r="G52" s="27">
        <f>SUM(N19:N49)</f>
        <v>0</v>
      </c>
      <c r="H52" s="63"/>
      <c r="I52" s="63"/>
      <c r="J52" s="63"/>
      <c r="K52" s="64"/>
      <c r="L52" s="21"/>
    </row>
    <row r="53" spans="1:26" x14ac:dyDescent="0.25">
      <c r="A53" s="29" t="s">
        <v>52</v>
      </c>
      <c r="B53" s="12"/>
      <c r="C53" s="12"/>
      <c r="D53" s="12"/>
      <c r="E53" s="12"/>
    </row>
  </sheetData>
  <sheetProtection algorithmName="SHA-512" hashValue="z7+UhZOAMSBBZEVPNq+R9n7+uL+9LDpBVDL1rXleIbAiFLc4qHCT4qgqAJtUF5Q9IG0I8BkoJOrg1DPVLXQt5g==" saltValue="R3TPBaY1oKgz4j4umNWmYw==" spinCount="100000" sheet="1" objects="1" scenarios="1"/>
  <protectedRanges>
    <protectedRange sqref="K19:K49" name="Oblast3"/>
    <protectedRange sqref="A2:K14" name="Oblast1"/>
    <protectedRange sqref="A19:F49" name="Oblast2"/>
  </protectedRanges>
  <mergeCells count="27">
    <mergeCell ref="A1:G1"/>
    <mergeCell ref="A16:F16"/>
    <mergeCell ref="A7:D7"/>
    <mergeCell ref="A6:D6"/>
    <mergeCell ref="A2:D2"/>
    <mergeCell ref="A3:D3"/>
    <mergeCell ref="A5:D5"/>
    <mergeCell ref="A9:D9"/>
    <mergeCell ref="A10:D10"/>
    <mergeCell ref="A11:D11"/>
    <mergeCell ref="A12:D12"/>
    <mergeCell ref="A8:D8"/>
    <mergeCell ref="E12:I12"/>
    <mergeCell ref="A13:I13"/>
    <mergeCell ref="A14:H14"/>
    <mergeCell ref="E2:I2"/>
    <mergeCell ref="D18:E18"/>
    <mergeCell ref="E7:I7"/>
    <mergeCell ref="E8:I8"/>
    <mergeCell ref="E9:I9"/>
    <mergeCell ref="E10:I10"/>
    <mergeCell ref="E11:I11"/>
    <mergeCell ref="E3:I3"/>
    <mergeCell ref="A4:I4"/>
    <mergeCell ref="E5:I5"/>
    <mergeCell ref="E6:I6"/>
    <mergeCell ref="A17:K17"/>
  </mergeCells>
  <conditionalFormatting sqref="A20 K20">
    <cfRule type="expression" dxfId="61" priority="125">
      <formula>$M$20</formula>
    </cfRule>
  </conditionalFormatting>
  <conditionalFormatting sqref="A19:K19">
    <cfRule type="expression" dxfId="60" priority="127">
      <formula>$M$19</formula>
    </cfRule>
    <cfRule type="expression" dxfId="59" priority="128">
      <formula>$L$19</formula>
    </cfRule>
  </conditionalFormatting>
  <conditionalFormatting sqref="A20:K20">
    <cfRule type="expression" dxfId="58" priority="126">
      <formula>$L$20</formula>
    </cfRule>
  </conditionalFormatting>
  <conditionalFormatting sqref="A21:K21">
    <cfRule type="expression" dxfId="57" priority="124">
      <formula>$L$21</formula>
    </cfRule>
    <cfRule type="expression" dxfId="56" priority="123">
      <formula>$M$21</formula>
    </cfRule>
  </conditionalFormatting>
  <conditionalFormatting sqref="A22:K22">
    <cfRule type="expression" dxfId="55" priority="122">
      <formula>$L$22</formula>
    </cfRule>
    <cfRule type="expression" dxfId="54" priority="121">
      <formula>$M$22</formula>
    </cfRule>
  </conditionalFormatting>
  <conditionalFormatting sqref="A23:K23">
    <cfRule type="expression" dxfId="53" priority="120">
      <formula>$L$23</formula>
    </cfRule>
    <cfRule type="expression" dxfId="52" priority="119">
      <formula>$M$23</formula>
    </cfRule>
  </conditionalFormatting>
  <conditionalFormatting sqref="A24:K24">
    <cfRule type="expression" dxfId="51" priority="118">
      <formula>$L$24</formula>
    </cfRule>
    <cfRule type="expression" dxfId="50" priority="117">
      <formula>$M$24</formula>
    </cfRule>
  </conditionalFormatting>
  <conditionalFormatting sqref="A25:K25">
    <cfRule type="expression" dxfId="49" priority="116">
      <formula>$L$25</formula>
    </cfRule>
    <cfRule type="expression" dxfId="48" priority="115">
      <formula>$M$25</formula>
    </cfRule>
  </conditionalFormatting>
  <conditionalFormatting sqref="A26:K26">
    <cfRule type="expression" dxfId="47" priority="114">
      <formula>$L$26</formula>
    </cfRule>
    <cfRule type="expression" dxfId="46" priority="113">
      <formula>$M$26</formula>
    </cfRule>
  </conditionalFormatting>
  <conditionalFormatting sqref="A27:K27">
    <cfRule type="expression" dxfId="45" priority="112">
      <formula>$L$27</formula>
    </cfRule>
    <cfRule type="expression" dxfId="44" priority="111">
      <formula>$M$27</formula>
    </cfRule>
  </conditionalFormatting>
  <conditionalFormatting sqref="A28:K28">
    <cfRule type="expression" dxfId="43" priority="110">
      <formula>$L$28</formula>
    </cfRule>
    <cfRule type="expression" dxfId="42" priority="109">
      <formula>$M$28</formula>
    </cfRule>
  </conditionalFormatting>
  <conditionalFormatting sqref="A29:K29">
    <cfRule type="expression" dxfId="41" priority="108">
      <formula>$L$29</formula>
    </cfRule>
    <cfRule type="expression" dxfId="40" priority="107">
      <formula>$M$29</formula>
    </cfRule>
  </conditionalFormatting>
  <conditionalFormatting sqref="A30:K30">
    <cfRule type="expression" dxfId="39" priority="106">
      <formula>$L$30</formula>
    </cfRule>
    <cfRule type="expression" dxfId="38" priority="105">
      <formula>$M$30</formula>
    </cfRule>
  </conditionalFormatting>
  <conditionalFormatting sqref="A31:K31">
    <cfRule type="expression" dxfId="37" priority="104">
      <formula>$L$31</formula>
    </cfRule>
    <cfRule type="expression" dxfId="36" priority="103">
      <formula>$M$31</formula>
    </cfRule>
  </conditionalFormatting>
  <conditionalFormatting sqref="A32:K32">
    <cfRule type="expression" dxfId="35" priority="102">
      <formula>$L$32</formula>
    </cfRule>
    <cfRule type="expression" dxfId="34" priority="101">
      <formula>$M$32</formula>
    </cfRule>
  </conditionalFormatting>
  <conditionalFormatting sqref="A33:K33">
    <cfRule type="expression" dxfId="33" priority="100">
      <formula>$L$33</formula>
    </cfRule>
    <cfRule type="expression" dxfId="32" priority="99">
      <formula>$M$33</formula>
    </cfRule>
  </conditionalFormatting>
  <conditionalFormatting sqref="A34:K34">
    <cfRule type="expression" dxfId="31" priority="97">
      <formula>$M$34</formula>
    </cfRule>
    <cfRule type="expression" dxfId="30" priority="98">
      <formula>$L$34</formula>
    </cfRule>
  </conditionalFormatting>
  <conditionalFormatting sqref="A35:K35">
    <cfRule type="expression" dxfId="29" priority="96">
      <formula>$L$35</formula>
    </cfRule>
    <cfRule type="expression" dxfId="28" priority="95">
      <formula>$M$35</formula>
    </cfRule>
  </conditionalFormatting>
  <conditionalFormatting sqref="A36:K36">
    <cfRule type="expression" dxfId="27" priority="94">
      <formula>$L$36</formula>
    </cfRule>
    <cfRule type="expression" dxfId="26" priority="93">
      <formula>$M$36</formula>
    </cfRule>
  </conditionalFormatting>
  <conditionalFormatting sqref="A37:K37">
    <cfRule type="expression" dxfId="25" priority="92">
      <formula>$L$37</formula>
    </cfRule>
    <cfRule type="expression" dxfId="24" priority="91">
      <formula>$M$37</formula>
    </cfRule>
  </conditionalFormatting>
  <conditionalFormatting sqref="A38:K38">
    <cfRule type="expression" dxfId="23" priority="90">
      <formula>$L$38</formula>
    </cfRule>
    <cfRule type="expression" dxfId="22" priority="89">
      <formula>$M$38</formula>
    </cfRule>
  </conditionalFormatting>
  <conditionalFormatting sqref="A39:K39">
    <cfRule type="expression" dxfId="21" priority="88">
      <formula>$L$39</formula>
    </cfRule>
    <cfRule type="expression" dxfId="20" priority="87">
      <formula>$M$39</formula>
    </cfRule>
  </conditionalFormatting>
  <conditionalFormatting sqref="A40:K40">
    <cfRule type="expression" dxfId="19" priority="86">
      <formula>$L$40</formula>
    </cfRule>
    <cfRule type="expression" dxfId="18" priority="85">
      <formula>$M$40</formula>
    </cfRule>
  </conditionalFormatting>
  <conditionalFormatting sqref="A41:K41">
    <cfRule type="expression" dxfId="17" priority="84">
      <formula>$L$41</formula>
    </cfRule>
    <cfRule type="expression" dxfId="16" priority="83">
      <formula>$M$41</formula>
    </cfRule>
  </conditionalFormatting>
  <conditionalFormatting sqref="A42:K42">
    <cfRule type="expression" dxfId="15" priority="82">
      <formula>$L$42</formula>
    </cfRule>
    <cfRule type="expression" dxfId="14" priority="81">
      <formula>$M$42</formula>
    </cfRule>
  </conditionalFormatting>
  <conditionalFormatting sqref="A43:K43">
    <cfRule type="expression" dxfId="13" priority="80">
      <formula>$L$43</formula>
    </cfRule>
    <cfRule type="expression" dxfId="12" priority="79">
      <formula>$M$43</formula>
    </cfRule>
  </conditionalFormatting>
  <conditionalFormatting sqref="A44:K44">
    <cfRule type="expression" dxfId="11" priority="78">
      <formula>$L$44</formula>
    </cfRule>
    <cfRule type="expression" dxfId="10" priority="77">
      <formula>$M$44</formula>
    </cfRule>
  </conditionalFormatting>
  <conditionalFormatting sqref="A45:K45">
    <cfRule type="expression" dxfId="9" priority="76">
      <formula>$L$45</formula>
    </cfRule>
    <cfRule type="expression" dxfId="8" priority="75">
      <formula>$M$45</formula>
    </cfRule>
  </conditionalFormatting>
  <conditionalFormatting sqref="A46:K46">
    <cfRule type="expression" dxfId="7" priority="74">
      <formula>$L$46</formula>
    </cfRule>
    <cfRule type="expression" dxfId="6" priority="73">
      <formula>$M$46</formula>
    </cfRule>
  </conditionalFormatting>
  <conditionalFormatting sqref="A47:K47">
    <cfRule type="expression" dxfId="5" priority="72">
      <formula>$L$47</formula>
    </cfRule>
    <cfRule type="expression" dxfId="4" priority="71">
      <formula>$M$47</formula>
    </cfRule>
  </conditionalFormatting>
  <conditionalFormatting sqref="A48:K48">
    <cfRule type="expression" dxfId="3" priority="70">
      <formula>$L$48</formula>
    </cfRule>
    <cfRule type="expression" dxfId="2" priority="69">
      <formula>$M$48</formula>
    </cfRule>
  </conditionalFormatting>
  <conditionalFormatting sqref="A49:K49">
    <cfRule type="expression" dxfId="1" priority="67">
      <formula>$M$49</formula>
    </cfRule>
    <cfRule type="expression" dxfId="0" priority="68">
      <formula>$L$49</formula>
    </cfRule>
  </conditionalFormatting>
  <pageMargins left="0.25" right="0.25" top="0.75" bottom="0.75" header="0.3" footer="0.3"/>
  <pageSetup paperSize="9" scale="85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F15"/>
  <sheetViews>
    <sheetView workbookViewId="0">
      <selection activeCell="C17" sqref="C17"/>
    </sheetView>
  </sheetViews>
  <sheetFormatPr defaultRowHeight="15" x14ac:dyDescent="0.25"/>
  <cols>
    <col min="5" max="5" width="10.140625" bestFit="1" customWidth="1"/>
  </cols>
  <sheetData>
    <row r="2" spans="1:6" x14ac:dyDescent="0.25">
      <c r="A2" s="33" t="s">
        <v>61</v>
      </c>
      <c r="B2" s="34"/>
      <c r="C2" s="35"/>
      <c r="D2" t="s">
        <v>62</v>
      </c>
      <c r="E2" s="33" t="s">
        <v>63</v>
      </c>
      <c r="F2" s="36">
        <f>YEAR(month)</f>
        <v>2023</v>
      </c>
    </row>
    <row r="3" spans="1:6" x14ac:dyDescent="0.25">
      <c r="A3" t="s">
        <v>64</v>
      </c>
      <c r="B3" s="37">
        <v>0.47916666666666669</v>
      </c>
      <c r="C3" s="37"/>
      <c r="D3" t="str">
        <f>TEXT(obed_odchod,"hh:mm")</f>
        <v>11:30</v>
      </c>
      <c r="E3" s="38">
        <f>DATE(F2,1,1)</f>
        <v>44927</v>
      </c>
      <c r="F3" s="39" t="s">
        <v>65</v>
      </c>
    </row>
    <row r="4" spans="1:6" x14ac:dyDescent="0.25">
      <c r="A4" t="s">
        <v>66</v>
      </c>
      <c r="B4" s="37">
        <v>0.5</v>
      </c>
      <c r="C4" s="37"/>
      <c r="D4" t="str">
        <f>TEXT(obed_prichod,"hh:mm")</f>
        <v>12:00</v>
      </c>
      <c r="E4" s="38">
        <f>FLOOR(DATE(F2,5,DAY(MINUTE(F2/38)/2+56)),7)-34+1</f>
        <v>45026</v>
      </c>
      <c r="F4" s="39" t="s">
        <v>67</v>
      </c>
    </row>
    <row r="5" spans="1:6" x14ac:dyDescent="0.25">
      <c r="A5" t="s">
        <v>68</v>
      </c>
      <c r="B5" t="str">
        <f>CONCATENATE(D3,D5,D4)</f>
        <v>11:30 - 12:00</v>
      </c>
      <c r="D5" t="s">
        <v>69</v>
      </c>
      <c r="E5" s="38">
        <f>DATE(F2,5,1)</f>
        <v>45047</v>
      </c>
      <c r="F5" s="39" t="s">
        <v>70</v>
      </c>
    </row>
    <row r="6" spans="1:6" x14ac:dyDescent="0.25">
      <c r="A6" t="s">
        <v>71</v>
      </c>
      <c r="B6" t="s">
        <v>72</v>
      </c>
      <c r="D6">
        <f>obed_prichod-obed_odchod</f>
        <v>2.0833333333333315E-2</v>
      </c>
      <c r="E6" s="38">
        <f>DATE(F2,5,8)</f>
        <v>45054</v>
      </c>
      <c r="F6" s="39" t="s">
        <v>73</v>
      </c>
    </row>
    <row r="7" spans="1:6" x14ac:dyDescent="0.25">
      <c r="E7" s="38">
        <f>DATE(F2,7,5)</f>
        <v>45112</v>
      </c>
      <c r="F7" s="39" t="s">
        <v>74</v>
      </c>
    </row>
    <row r="8" spans="1:6" x14ac:dyDescent="0.25">
      <c r="A8" t="s">
        <v>90</v>
      </c>
      <c r="E8" s="38">
        <f>DATE(F2,7,6)</f>
        <v>45113</v>
      </c>
      <c r="F8" s="39" t="s">
        <v>75</v>
      </c>
    </row>
    <row r="9" spans="1:6" x14ac:dyDescent="0.25">
      <c r="A9" t="s">
        <v>91</v>
      </c>
      <c r="B9" s="21">
        <v>0.91666666666666663</v>
      </c>
      <c r="E9" s="38">
        <f>DATE(F2,9,28)</f>
        <v>45197</v>
      </c>
      <c r="F9" s="39" t="s">
        <v>76</v>
      </c>
    </row>
    <row r="10" spans="1:6" x14ac:dyDescent="0.25">
      <c r="A10" t="s">
        <v>92</v>
      </c>
      <c r="B10" s="21">
        <v>1.25</v>
      </c>
      <c r="E10" s="38">
        <f>DATE(F2,10,28)</f>
        <v>45227</v>
      </c>
      <c r="F10" s="39" t="s">
        <v>77</v>
      </c>
    </row>
    <row r="11" spans="1:6" x14ac:dyDescent="0.25">
      <c r="E11" s="38">
        <f>DATE(F2,11,17)</f>
        <v>45247</v>
      </c>
      <c r="F11" s="39" t="s">
        <v>78</v>
      </c>
    </row>
    <row r="12" spans="1:6" x14ac:dyDescent="0.25">
      <c r="E12" s="38">
        <f>DATE(F2,12,24)</f>
        <v>45284</v>
      </c>
      <c r="F12" s="39" t="s">
        <v>79</v>
      </c>
    </row>
    <row r="13" spans="1:6" x14ac:dyDescent="0.25">
      <c r="E13" s="38">
        <f>DATE(F2,12,25)</f>
        <v>45285</v>
      </c>
      <c r="F13" s="39" t="s">
        <v>80</v>
      </c>
    </row>
    <row r="14" spans="1:6" x14ac:dyDescent="0.25">
      <c r="E14" s="38">
        <f>DATE(F2,12,26)</f>
        <v>45286</v>
      </c>
      <c r="F14" s="39" t="s">
        <v>81</v>
      </c>
    </row>
    <row r="15" spans="1:6" x14ac:dyDescent="0.25">
      <c r="E15" s="38">
        <f>svatek2-3</f>
        <v>45023</v>
      </c>
      <c r="F15" s="39" t="s">
        <v>82</v>
      </c>
    </row>
  </sheetData>
  <pageMargins left="0.7" right="0.7" top="0.78740157499999996" bottom="0.78740157499999996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workbookViewId="0">
      <selection activeCell="L6" sqref="L6"/>
    </sheetView>
  </sheetViews>
  <sheetFormatPr defaultRowHeight="15" x14ac:dyDescent="0.25"/>
  <cols>
    <col min="1" max="1" width="7.42578125" customWidth="1"/>
    <col min="2" max="2" width="12.42578125" customWidth="1"/>
    <col min="3" max="4" width="12.140625" customWidth="1"/>
    <col min="5" max="5" width="13.42578125" customWidth="1"/>
    <col min="6" max="6" width="19.7109375" customWidth="1"/>
    <col min="7" max="10" width="3.5703125" customWidth="1"/>
  </cols>
  <sheetData>
    <row r="1" spans="1:9" ht="15.75" thickBot="1" x14ac:dyDescent="0.3">
      <c r="A1" s="106" t="s">
        <v>45</v>
      </c>
      <c r="B1" s="107"/>
      <c r="C1" s="107"/>
      <c r="D1" s="107"/>
      <c r="E1" s="107"/>
      <c r="F1" s="108"/>
    </row>
    <row r="2" spans="1:9" ht="19.5" customHeight="1" x14ac:dyDescent="0.25">
      <c r="A2" s="111" t="s">
        <v>4</v>
      </c>
      <c r="B2" s="112"/>
      <c r="C2" s="112"/>
      <c r="D2" s="112"/>
      <c r="E2" s="112"/>
      <c r="F2" s="113"/>
      <c r="G2" s="16"/>
      <c r="H2" s="16"/>
      <c r="I2" s="16"/>
    </row>
    <row r="3" spans="1:9" ht="19.5" customHeight="1" x14ac:dyDescent="0.25">
      <c r="A3" s="114" t="s">
        <v>1</v>
      </c>
      <c r="B3" s="115"/>
      <c r="C3" s="115"/>
      <c r="D3" s="115"/>
      <c r="E3" s="115"/>
      <c r="F3" s="116"/>
      <c r="G3" s="16"/>
      <c r="H3" s="16"/>
      <c r="I3" s="16"/>
    </row>
    <row r="4" spans="1:9" ht="19.5" customHeight="1" thickBot="1" x14ac:dyDescent="0.3">
      <c r="A4" s="117" t="s">
        <v>46</v>
      </c>
      <c r="B4" s="118"/>
      <c r="C4" s="118"/>
      <c r="D4" s="118"/>
      <c r="E4" s="118"/>
      <c r="F4" s="119"/>
      <c r="G4" s="16"/>
      <c r="H4" s="16"/>
      <c r="I4" s="16"/>
    </row>
    <row r="5" spans="1:9" ht="15.75" thickBot="1" x14ac:dyDescent="0.3">
      <c r="A5" s="77"/>
      <c r="B5" s="77"/>
      <c r="C5" s="77"/>
      <c r="D5" s="77"/>
      <c r="E5" s="77"/>
      <c r="F5" s="77"/>
    </row>
    <row r="6" spans="1:9" ht="30.2" customHeight="1" x14ac:dyDescent="0.25">
      <c r="A6" s="13" t="s">
        <v>36</v>
      </c>
      <c r="B6" s="14" t="s">
        <v>37</v>
      </c>
      <c r="C6" s="14" t="s">
        <v>38</v>
      </c>
      <c r="D6" s="109" t="s">
        <v>42</v>
      </c>
      <c r="E6" s="110"/>
      <c r="F6" s="15" t="s">
        <v>39</v>
      </c>
    </row>
    <row r="7" spans="1:9" x14ac:dyDescent="0.25">
      <c r="A7" s="2" t="s">
        <v>5</v>
      </c>
      <c r="B7" s="1"/>
      <c r="C7" s="1"/>
      <c r="E7" s="1"/>
      <c r="F7" s="3"/>
    </row>
    <row r="8" spans="1:9" x14ac:dyDescent="0.25">
      <c r="A8" s="2" t="s">
        <v>6</v>
      </c>
      <c r="B8" s="1"/>
      <c r="C8" s="1"/>
      <c r="D8" s="1"/>
      <c r="E8" s="1"/>
      <c r="F8" s="3"/>
    </row>
    <row r="9" spans="1:9" x14ac:dyDescent="0.25">
      <c r="A9" s="2" t="s">
        <v>7</v>
      </c>
      <c r="B9" s="1"/>
      <c r="C9" s="1"/>
      <c r="D9" s="1"/>
      <c r="E9" s="1"/>
      <c r="F9" s="3"/>
    </row>
    <row r="10" spans="1:9" x14ac:dyDescent="0.25">
      <c r="A10" s="2" t="s">
        <v>8</v>
      </c>
      <c r="B10" s="1"/>
      <c r="C10" s="1"/>
      <c r="D10" s="1"/>
      <c r="E10" s="1"/>
      <c r="F10" s="3"/>
    </row>
    <row r="11" spans="1:9" x14ac:dyDescent="0.25">
      <c r="A11" s="2" t="s">
        <v>9</v>
      </c>
      <c r="B11" s="1"/>
      <c r="C11" s="1"/>
      <c r="D11" s="1"/>
      <c r="E11" s="1"/>
      <c r="F11" s="3"/>
    </row>
    <row r="12" spans="1:9" x14ac:dyDescent="0.25">
      <c r="A12" s="2" t="s">
        <v>10</v>
      </c>
      <c r="B12" s="1"/>
      <c r="C12" s="1"/>
      <c r="D12" s="1"/>
      <c r="E12" s="1"/>
      <c r="F12" s="3"/>
    </row>
    <row r="13" spans="1:9" x14ac:dyDescent="0.25">
      <c r="A13" s="2" t="s">
        <v>11</v>
      </c>
      <c r="B13" s="1"/>
      <c r="C13" s="1"/>
      <c r="D13" s="1"/>
      <c r="E13" s="1"/>
      <c r="F13" s="3"/>
    </row>
    <row r="14" spans="1:9" x14ac:dyDescent="0.25">
      <c r="A14" s="2" t="s">
        <v>12</v>
      </c>
      <c r="B14" s="1"/>
      <c r="C14" s="1"/>
      <c r="D14" s="1"/>
      <c r="E14" s="1"/>
      <c r="F14" s="3"/>
    </row>
    <row r="15" spans="1:9" x14ac:dyDescent="0.25">
      <c r="A15" s="2" t="s">
        <v>13</v>
      </c>
      <c r="B15" s="1"/>
      <c r="C15" s="1"/>
      <c r="D15" s="1"/>
      <c r="E15" s="1"/>
      <c r="F15" s="3"/>
    </row>
    <row r="16" spans="1:9" x14ac:dyDescent="0.25">
      <c r="A16" s="2" t="s">
        <v>14</v>
      </c>
      <c r="B16" s="1"/>
      <c r="C16" s="1"/>
      <c r="D16" s="1"/>
      <c r="E16" s="1"/>
      <c r="F16" s="3"/>
    </row>
    <row r="17" spans="1:6" x14ac:dyDescent="0.25">
      <c r="A17" s="2" t="s">
        <v>15</v>
      </c>
      <c r="B17" s="1"/>
      <c r="C17" s="1"/>
      <c r="D17" s="1"/>
      <c r="E17" s="1"/>
      <c r="F17" s="3"/>
    </row>
    <row r="18" spans="1:6" x14ac:dyDescent="0.25">
      <c r="A18" s="2" t="s">
        <v>16</v>
      </c>
      <c r="B18" s="1"/>
      <c r="C18" s="1"/>
      <c r="D18" s="1"/>
      <c r="E18" s="1"/>
      <c r="F18" s="3"/>
    </row>
    <row r="19" spans="1:6" x14ac:dyDescent="0.25">
      <c r="A19" s="2" t="s">
        <v>17</v>
      </c>
      <c r="B19" s="1"/>
      <c r="C19" s="1"/>
      <c r="D19" s="1"/>
      <c r="E19" s="1"/>
      <c r="F19" s="3"/>
    </row>
    <row r="20" spans="1:6" x14ac:dyDescent="0.25">
      <c r="A20" s="2" t="s">
        <v>18</v>
      </c>
      <c r="B20" s="1"/>
      <c r="C20" s="1"/>
      <c r="D20" s="1"/>
      <c r="E20" s="1"/>
      <c r="F20" s="3"/>
    </row>
    <row r="21" spans="1:6" x14ac:dyDescent="0.25">
      <c r="A21" s="2" t="s">
        <v>19</v>
      </c>
      <c r="B21" s="1"/>
      <c r="C21" s="1"/>
      <c r="D21" s="1"/>
      <c r="E21" s="1"/>
      <c r="F21" s="3"/>
    </row>
    <row r="22" spans="1:6" x14ac:dyDescent="0.25">
      <c r="A22" s="2" t="s">
        <v>20</v>
      </c>
      <c r="B22" s="1"/>
      <c r="C22" s="1"/>
      <c r="D22" s="1"/>
      <c r="E22" s="1"/>
      <c r="F22" s="3"/>
    </row>
    <row r="23" spans="1:6" x14ac:dyDescent="0.25">
      <c r="A23" s="2" t="s">
        <v>21</v>
      </c>
      <c r="B23" s="1"/>
      <c r="C23" s="1"/>
      <c r="D23" s="1"/>
      <c r="E23" s="1"/>
      <c r="F23" s="3"/>
    </row>
    <row r="24" spans="1:6" x14ac:dyDescent="0.25">
      <c r="A24" s="2" t="s">
        <v>22</v>
      </c>
      <c r="B24" s="1"/>
      <c r="C24" s="1"/>
      <c r="D24" s="1"/>
      <c r="E24" s="1"/>
      <c r="F24" s="3"/>
    </row>
    <row r="25" spans="1:6" x14ac:dyDescent="0.25">
      <c r="A25" s="2" t="s">
        <v>23</v>
      </c>
      <c r="B25" s="1"/>
      <c r="C25" s="1"/>
      <c r="D25" s="1"/>
      <c r="E25" s="1"/>
      <c r="F25" s="3"/>
    </row>
    <row r="26" spans="1:6" x14ac:dyDescent="0.25">
      <c r="A26" s="2" t="s">
        <v>24</v>
      </c>
      <c r="B26" s="1"/>
      <c r="C26" s="1"/>
      <c r="D26" s="1"/>
      <c r="E26" s="1"/>
      <c r="F26" s="3"/>
    </row>
    <row r="27" spans="1:6" x14ac:dyDescent="0.25">
      <c r="A27" s="2" t="s">
        <v>25</v>
      </c>
      <c r="B27" s="1"/>
      <c r="C27" s="1"/>
      <c r="D27" s="1"/>
      <c r="E27" s="1"/>
      <c r="F27" s="3"/>
    </row>
    <row r="28" spans="1:6" x14ac:dyDescent="0.25">
      <c r="A28" s="2" t="s">
        <v>26</v>
      </c>
      <c r="B28" s="1"/>
      <c r="C28" s="1"/>
      <c r="D28" s="1"/>
      <c r="E28" s="1"/>
      <c r="F28" s="3"/>
    </row>
    <row r="29" spans="1:6" x14ac:dyDescent="0.25">
      <c r="A29" s="2" t="s">
        <v>27</v>
      </c>
      <c r="B29" s="1"/>
      <c r="C29" s="1"/>
      <c r="D29" s="1"/>
      <c r="E29" s="1"/>
      <c r="F29" s="3"/>
    </row>
    <row r="30" spans="1:6" x14ac:dyDescent="0.25">
      <c r="A30" s="2" t="s">
        <v>28</v>
      </c>
      <c r="B30" s="1"/>
      <c r="C30" s="1"/>
      <c r="D30" s="1"/>
      <c r="E30" s="1"/>
      <c r="F30" s="3"/>
    </row>
    <row r="31" spans="1:6" x14ac:dyDescent="0.25">
      <c r="A31" s="2" t="s">
        <v>29</v>
      </c>
      <c r="B31" s="1"/>
      <c r="C31" s="1"/>
      <c r="D31" s="1"/>
      <c r="E31" s="1"/>
      <c r="F31" s="3"/>
    </row>
    <row r="32" spans="1:6" x14ac:dyDescent="0.25">
      <c r="A32" s="2" t="s">
        <v>30</v>
      </c>
      <c r="B32" s="1"/>
      <c r="C32" s="1"/>
      <c r="D32" s="1"/>
      <c r="E32" s="1"/>
      <c r="F32" s="3"/>
    </row>
    <row r="33" spans="1:6" x14ac:dyDescent="0.25">
      <c r="A33" s="2" t="s">
        <v>31</v>
      </c>
      <c r="B33" s="1"/>
      <c r="C33" s="1"/>
      <c r="D33" s="1"/>
      <c r="E33" s="1"/>
      <c r="F33" s="3"/>
    </row>
    <row r="34" spans="1:6" x14ac:dyDescent="0.25">
      <c r="A34" s="2" t="s">
        <v>32</v>
      </c>
      <c r="B34" s="1"/>
      <c r="C34" s="1"/>
      <c r="D34" s="1"/>
      <c r="E34" s="1"/>
      <c r="F34" s="3"/>
    </row>
    <row r="35" spans="1:6" x14ac:dyDescent="0.25">
      <c r="A35" s="2" t="s">
        <v>33</v>
      </c>
      <c r="B35" s="1"/>
      <c r="C35" s="1"/>
      <c r="D35" s="1"/>
      <c r="E35" s="1"/>
      <c r="F35" s="3"/>
    </row>
    <row r="36" spans="1:6" x14ac:dyDescent="0.25">
      <c r="A36" s="2" t="s">
        <v>34</v>
      </c>
      <c r="B36" s="1"/>
      <c r="C36" s="1"/>
      <c r="D36" s="1"/>
      <c r="E36" s="1"/>
      <c r="F36" s="3"/>
    </row>
    <row r="37" spans="1:6" ht="15.75" thickBot="1" x14ac:dyDescent="0.3">
      <c r="A37" s="8" t="s">
        <v>35</v>
      </c>
      <c r="B37" s="5"/>
      <c r="C37" s="5"/>
      <c r="D37" s="5"/>
      <c r="E37" s="5"/>
      <c r="F37" s="9"/>
    </row>
    <row r="38" spans="1:6" ht="15.75" thickBot="1" x14ac:dyDescent="0.3">
      <c r="A38" s="7" t="s">
        <v>41</v>
      </c>
      <c r="B38" s="4"/>
      <c r="C38" s="4"/>
      <c r="D38" s="4"/>
      <c r="E38" s="4"/>
      <c r="F38" s="6">
        <f>SUM(F7:F37)</f>
        <v>0</v>
      </c>
    </row>
    <row r="39" spans="1:6" x14ac:dyDescent="0.25">
      <c r="A39" s="11" t="s">
        <v>43</v>
      </c>
      <c r="B39" s="12"/>
      <c r="C39" s="12"/>
      <c r="D39" s="12"/>
      <c r="E39" s="12"/>
    </row>
    <row r="40" spans="1:6" x14ac:dyDescent="0.25">
      <c r="A40" s="11"/>
      <c r="B40" s="12"/>
      <c r="C40" s="12"/>
      <c r="D40" s="12"/>
      <c r="E40" s="12"/>
      <c r="F40" s="12"/>
    </row>
    <row r="41" spans="1:6" x14ac:dyDescent="0.25">
      <c r="A41" s="11"/>
      <c r="B41" s="11"/>
      <c r="C41" s="11"/>
      <c r="D41" s="11"/>
      <c r="E41" s="11"/>
      <c r="F41" s="11"/>
    </row>
    <row r="44" spans="1:6" x14ac:dyDescent="0.25">
      <c r="A44" s="10"/>
    </row>
  </sheetData>
  <mergeCells count="6">
    <mergeCell ref="A1:F1"/>
    <mergeCell ref="A5:F5"/>
    <mergeCell ref="D6:E6"/>
    <mergeCell ref="A2:F2"/>
    <mergeCell ref="A3:F3"/>
    <mergeCell ref="A4:F4"/>
  </mergeCells>
  <pageMargins left="0.51181102362204722" right="0.51181102362204722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19</vt:i4>
      </vt:variant>
    </vt:vector>
  </HeadingPairs>
  <TitlesOfParts>
    <vt:vector size="22" baseType="lpstr">
      <vt:lpstr>výkaz+popis činnosti</vt:lpstr>
      <vt:lpstr>Parametry</vt:lpstr>
      <vt:lpstr>Rozvrh</vt:lpstr>
      <vt:lpstr>month</vt:lpstr>
      <vt:lpstr>nocdo</vt:lpstr>
      <vt:lpstr>nocod</vt:lpstr>
      <vt:lpstr>obed_odchod</vt:lpstr>
      <vt:lpstr>obed_prichod</vt:lpstr>
      <vt:lpstr>'výkaz+popis činnosti'!Oblast_tisku</vt:lpstr>
      <vt:lpstr>svatek1</vt:lpstr>
      <vt:lpstr>svatek10</vt:lpstr>
      <vt:lpstr>svatek11</vt:lpstr>
      <vt:lpstr>svatek12</vt:lpstr>
      <vt:lpstr>svatek13</vt:lpstr>
      <vt:lpstr>svatek2</vt:lpstr>
      <vt:lpstr>svatek3</vt:lpstr>
      <vt:lpstr>svatek4</vt:lpstr>
      <vt:lpstr>svatek5</vt:lpstr>
      <vt:lpstr>svatek6</vt:lpstr>
      <vt:lpstr>svatek7</vt:lpstr>
      <vt:lpstr>svatek8</vt:lpstr>
      <vt:lpstr>svatek9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Supplerova Marketa</dc:creator>
  <cp:lastModifiedBy>Ivona Kristková</cp:lastModifiedBy>
  <cp:lastPrinted>2023-11-21T16:40:47Z</cp:lastPrinted>
  <dcterms:created xsi:type="dcterms:W3CDTF">2022-11-28T11:25:18Z</dcterms:created>
  <dcterms:modified xsi:type="dcterms:W3CDTF">2024-01-25T06:34:51Z</dcterms:modified>
</cp:coreProperties>
</file>